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clark.COP\Downloads\"/>
    </mc:Choice>
  </mc:AlternateContent>
  <xr:revisionPtr revIDLastSave="0" documentId="8_{179B3756-CB06-4D1E-BE81-B220620D61A3}" xr6:coauthVersionLast="46" xr6:coauthVersionMax="46" xr10:uidLastSave="{00000000-0000-0000-0000-000000000000}"/>
  <bookViews>
    <workbookView xWindow="-120" yWindow="-120" windowWidth="29040" windowHeight="15840" activeTab="11" xr2:uid="{FAEDDB61-F896-47F7-A042-8F68CEFB8220}"/>
  </bookViews>
  <sheets>
    <sheet name="Pay raises" sheetId="1" r:id="rId1"/>
    <sheet name="Revenue" sheetId="2" r:id="rId2"/>
    <sheet name="Admin1" sheetId="3" r:id="rId3"/>
    <sheet name="Admin2" sheetId="4" r:id="rId4"/>
    <sheet name="Admin3" sheetId="5" r:id="rId5"/>
    <sheet name="Admin4" sheetId="6" r:id="rId6"/>
    <sheet name="Police1" sheetId="7" r:id="rId7"/>
    <sheet name="Police2" sheetId="8" r:id="rId8"/>
    <sheet name="Public Works1" sheetId="9" r:id="rId9"/>
    <sheet name="Public Works2" sheetId="10" r:id="rId10"/>
    <sheet name="Public Works3" sheetId="11" r:id="rId11"/>
    <sheet name="Totals" sheetId="12" r:id="rId1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5" i="11" l="1"/>
  <c r="F25" i="11"/>
  <c r="E25" i="11"/>
  <c r="H25" i="11"/>
  <c r="H21" i="1" l="1"/>
  <c r="E3" i="12" l="1"/>
  <c r="B27" i="12"/>
  <c r="B26" i="12"/>
  <c r="B25" i="12"/>
  <c r="B24" i="12"/>
  <c r="B23" i="12"/>
  <c r="B20" i="12"/>
  <c r="B17" i="12"/>
  <c r="B16" i="12"/>
  <c r="B11" i="12"/>
  <c r="B10" i="12"/>
  <c r="B8" i="12"/>
  <c r="B7" i="12"/>
  <c r="B6" i="12"/>
  <c r="B5" i="12"/>
  <c r="B4" i="12"/>
  <c r="B3" i="12"/>
  <c r="B2" i="12"/>
  <c r="B30" i="12"/>
  <c r="H17" i="11"/>
  <c r="B29" i="12" s="1"/>
  <c r="G17" i="11"/>
  <c r="F17" i="11"/>
  <c r="E17" i="11"/>
  <c r="H9" i="11"/>
  <c r="B28" i="12" s="1"/>
  <c r="G9" i="11"/>
  <c r="F9" i="11"/>
  <c r="E9" i="11"/>
  <c r="H18" i="10"/>
  <c r="G18" i="10"/>
  <c r="F18" i="10"/>
  <c r="E18" i="10"/>
  <c r="H13" i="10"/>
  <c r="G13" i="10"/>
  <c r="F13" i="10"/>
  <c r="E13" i="10"/>
  <c r="H33" i="9"/>
  <c r="G33" i="9"/>
  <c r="F33" i="9"/>
  <c r="E33" i="9"/>
  <c r="H13" i="9"/>
  <c r="B22" i="12" s="1"/>
  <c r="G13" i="9"/>
  <c r="F13" i="9"/>
  <c r="E13" i="9"/>
  <c r="H6" i="9"/>
  <c r="H4" i="9"/>
  <c r="B31" i="12" l="1"/>
  <c r="H5" i="10"/>
  <c r="G5" i="10"/>
  <c r="F5" i="10"/>
  <c r="E5" i="10"/>
  <c r="H21" i="9"/>
  <c r="G21" i="9"/>
  <c r="F21" i="9"/>
  <c r="E21" i="9"/>
  <c r="H4" i="8"/>
  <c r="G4" i="8"/>
  <c r="F4" i="8"/>
  <c r="E4" i="8"/>
  <c r="H24" i="8"/>
  <c r="G24" i="8"/>
  <c r="F24" i="8"/>
  <c r="E24" i="8"/>
  <c r="H20" i="8"/>
  <c r="B19" i="12" s="1"/>
  <c r="G20" i="8"/>
  <c r="F20" i="8"/>
  <c r="E20" i="8"/>
  <c r="H12" i="8"/>
  <c r="B18" i="12" s="1"/>
  <c r="G12" i="8"/>
  <c r="F12" i="8"/>
  <c r="E12" i="8"/>
  <c r="H27" i="7"/>
  <c r="G27" i="7"/>
  <c r="F27" i="7"/>
  <c r="E27" i="7"/>
  <c r="H20" i="7"/>
  <c r="B15" i="12" s="1"/>
  <c r="G20" i="7"/>
  <c r="F20" i="7"/>
  <c r="E20" i="7"/>
  <c r="H13" i="7"/>
  <c r="B14" i="12" s="1"/>
  <c r="G13" i="7"/>
  <c r="F13" i="7"/>
  <c r="E13" i="7"/>
  <c r="H4" i="7"/>
  <c r="F14" i="3"/>
  <c r="H14" i="3"/>
  <c r="H4" i="3"/>
  <c r="H9" i="6"/>
  <c r="G9" i="6"/>
  <c r="F9" i="6"/>
  <c r="E9" i="6"/>
  <c r="H18" i="6"/>
  <c r="B12" i="12" s="1"/>
  <c r="G18" i="6"/>
  <c r="F18" i="6"/>
  <c r="E18" i="6"/>
  <c r="F14" i="4"/>
  <c r="F21" i="4"/>
  <c r="F27" i="4"/>
  <c r="F32" i="4"/>
  <c r="H20" i="5"/>
  <c r="G20" i="5"/>
  <c r="F20" i="5"/>
  <c r="E20" i="5"/>
  <c r="H14" i="5"/>
  <c r="B9" i="12" s="1"/>
  <c r="G14" i="5"/>
  <c r="F14" i="5"/>
  <c r="E14" i="5"/>
  <c r="G32" i="4"/>
  <c r="G27" i="4"/>
  <c r="G21" i="4"/>
  <c r="G14" i="4"/>
  <c r="H32" i="4"/>
  <c r="E32" i="4"/>
  <c r="H27" i="4"/>
  <c r="E27" i="4"/>
  <c r="H21" i="4"/>
  <c r="E21" i="4"/>
  <c r="H14" i="4"/>
  <c r="E14" i="4"/>
  <c r="H28" i="3"/>
  <c r="F28" i="3"/>
  <c r="H22" i="3"/>
  <c r="F22" i="3"/>
  <c r="G28" i="3"/>
  <c r="E28" i="3"/>
  <c r="G22" i="3"/>
  <c r="E22" i="3"/>
  <c r="G14" i="3"/>
  <c r="E14" i="3"/>
  <c r="F21" i="2"/>
  <c r="E21" i="2"/>
  <c r="D21" i="2"/>
  <c r="C21" i="2"/>
  <c r="B13" i="12" l="1"/>
  <c r="B21" i="12"/>
  <c r="F3" i="12" s="1"/>
  <c r="G3" i="12" s="1"/>
  <c r="I34" i="1"/>
  <c r="I28" i="1"/>
  <c r="I10" i="1"/>
  <c r="I27" i="1"/>
  <c r="I26" i="1"/>
  <c r="I25" i="1"/>
  <c r="I24" i="1"/>
  <c r="I23" i="1"/>
  <c r="I22" i="1"/>
  <c r="I21" i="1"/>
  <c r="I8" i="1"/>
  <c r="I7" i="1"/>
  <c r="I6" i="1"/>
  <c r="I33" i="1"/>
  <c r="I32" i="1"/>
  <c r="I31" i="1"/>
  <c r="I20" i="1"/>
  <c r="I19" i="1"/>
  <c r="I18" i="1"/>
  <c r="I17" i="1"/>
  <c r="I16" i="1"/>
  <c r="I15" i="1"/>
  <c r="I14" i="1"/>
  <c r="I13" i="1"/>
  <c r="I5" i="1"/>
  <c r="G34" i="1" l="1"/>
  <c r="D34" i="1"/>
  <c r="G28" i="1"/>
  <c r="D28" i="1"/>
  <c r="G10" i="1"/>
  <c r="D10" i="1"/>
  <c r="H26" i="1"/>
  <c r="H25" i="1"/>
  <c r="H24" i="1"/>
  <c r="H23" i="1"/>
  <c r="H22" i="1"/>
  <c r="H8" i="1"/>
  <c r="H7" i="1"/>
  <c r="H6" i="1"/>
  <c r="H33" i="1"/>
  <c r="H32" i="1"/>
  <c r="H31" i="1"/>
  <c r="H20" i="1"/>
  <c r="H19" i="1"/>
  <c r="H18" i="1"/>
  <c r="H17" i="1"/>
  <c r="H16" i="1"/>
  <c r="H15" i="1"/>
  <c r="H14" i="1"/>
  <c r="H13" i="1"/>
  <c r="H5" i="1"/>
  <c r="G26" i="1"/>
  <c r="G25" i="1"/>
  <c r="G24" i="1"/>
  <c r="G23" i="1"/>
  <c r="G22" i="1"/>
  <c r="G21" i="1"/>
  <c r="G19" i="1"/>
  <c r="G18" i="1"/>
  <c r="G17" i="1"/>
  <c r="G16" i="1"/>
  <c r="G15" i="1"/>
  <c r="G33" i="1"/>
  <c r="G32" i="1"/>
  <c r="G20" i="1"/>
  <c r="G8" i="1"/>
  <c r="G7" i="1"/>
  <c r="G6" i="1"/>
  <c r="G31" i="1"/>
  <c r="G14" i="1"/>
  <c r="G13" i="1"/>
  <c r="G5" i="1"/>
  <c r="B34" i="1"/>
  <c r="B28" i="1"/>
  <c r="B10" i="1"/>
  <c r="H4" i="1"/>
  <c r="E21" i="1"/>
  <c r="D21" i="1"/>
  <c r="E26" i="1"/>
  <c r="E25" i="1"/>
  <c r="E24" i="1"/>
  <c r="E23" i="1"/>
  <c r="E22" i="1"/>
  <c r="E8" i="1"/>
  <c r="E7" i="1"/>
  <c r="E6" i="1"/>
  <c r="E33" i="1"/>
  <c r="E32" i="1"/>
  <c r="E31" i="1"/>
  <c r="E20" i="1"/>
  <c r="E19" i="1"/>
  <c r="E18" i="1"/>
  <c r="E17" i="1"/>
  <c r="E16" i="1"/>
  <c r="E15" i="1"/>
  <c r="E14" i="1"/>
  <c r="E13" i="1"/>
  <c r="E5" i="1"/>
  <c r="E4" i="1"/>
  <c r="D33" i="1"/>
  <c r="D32" i="1"/>
  <c r="D31" i="1"/>
  <c r="D26" i="1"/>
  <c r="D25" i="1"/>
  <c r="D24" i="1"/>
  <c r="D23" i="1"/>
  <c r="D22" i="1"/>
  <c r="D20" i="1"/>
  <c r="D19" i="1"/>
  <c r="D18" i="1"/>
  <c r="D17" i="1"/>
  <c r="D16" i="1"/>
  <c r="D15" i="1"/>
  <c r="D14" i="1"/>
  <c r="D13" i="1"/>
  <c r="D8" i="1"/>
  <c r="D7" i="1"/>
  <c r="D6" i="1"/>
  <c r="D5" i="1"/>
  <c r="H27" i="1" l="1"/>
  <c r="G27" i="1"/>
</calcChain>
</file>

<file path=xl/sharedStrings.xml><?xml version="1.0" encoding="utf-8"?>
<sst xmlns="http://schemas.openxmlformats.org/spreadsheetml/2006/main" count="413" uniqueCount="246">
  <si>
    <t>NAME</t>
  </si>
  <si>
    <t>2019-2020</t>
  </si>
  <si>
    <t>7/1/20-12/31/20</t>
  </si>
  <si>
    <t>1/1/21-6/30/21</t>
  </si>
  <si>
    <t>HOURLY</t>
  </si>
  <si>
    <t>TOTAL</t>
  </si>
  <si>
    <t>ADMIN</t>
  </si>
  <si>
    <t>Evans</t>
  </si>
  <si>
    <t>Taylor</t>
  </si>
  <si>
    <t>Dircksen</t>
  </si>
  <si>
    <t>McGovern</t>
  </si>
  <si>
    <t>Mariani</t>
  </si>
  <si>
    <t>Council</t>
  </si>
  <si>
    <t>POLICE</t>
  </si>
  <si>
    <t>Sherrard</t>
  </si>
  <si>
    <t>Denham</t>
  </si>
  <si>
    <t>Gray</t>
  </si>
  <si>
    <t>Haverlin</t>
  </si>
  <si>
    <t>McKeehan</t>
  </si>
  <si>
    <t>Thomas</t>
  </si>
  <si>
    <t>Wood</t>
  </si>
  <si>
    <t>Vidito</t>
  </si>
  <si>
    <t>Bailey</t>
  </si>
  <si>
    <t>Hardy</t>
  </si>
  <si>
    <t>Leitsch</t>
  </si>
  <si>
    <t>Manning</t>
  </si>
  <si>
    <t>Meredith</t>
  </si>
  <si>
    <t>Tilford</t>
  </si>
  <si>
    <t>Wilson (Code)</t>
  </si>
  <si>
    <t>PUBLIC WORKS</t>
  </si>
  <si>
    <t>Cundiff</t>
  </si>
  <si>
    <t>Waters</t>
  </si>
  <si>
    <t>Whitlow</t>
  </si>
  <si>
    <t>n/a</t>
  </si>
  <si>
    <t>INCREASE RATE</t>
  </si>
  <si>
    <t>reduce hrs 50%</t>
  </si>
  <si>
    <t>CODE</t>
  </si>
  <si>
    <t>DESCRIPTION</t>
  </si>
  <si>
    <t>2020/2021 Original</t>
  </si>
  <si>
    <t>2020/2021 Revised</t>
  </si>
  <si>
    <t>Property tax</t>
  </si>
  <si>
    <t>Insurance premium tax</t>
  </si>
  <si>
    <t>Bank deposit tax</t>
  </si>
  <si>
    <t>Utility tax</t>
  </si>
  <si>
    <t>Cable TV franchise fee</t>
  </si>
  <si>
    <t>KLEFPF grant</t>
  </si>
  <si>
    <t>HB413 (base court revenue)</t>
  </si>
  <si>
    <t>Business licenses</t>
  </si>
  <si>
    <t>ABC licenses</t>
  </si>
  <si>
    <t>Permits</t>
  </si>
  <si>
    <t>Interest income</t>
  </si>
  <si>
    <t>Community events contributions</t>
  </si>
  <si>
    <t>Library income</t>
  </si>
  <si>
    <t>Parks contributions</t>
  </si>
  <si>
    <t>Tax records requests</t>
  </si>
  <si>
    <t>Police fingerprinting &amp; reports</t>
  </si>
  <si>
    <t>Miscellaneous revenue</t>
  </si>
  <si>
    <t>LGEA grant</t>
  </si>
  <si>
    <t>Rollover committed paving funds from previous year(s)</t>
  </si>
  <si>
    <t>Notes</t>
  </si>
  <si>
    <t>2019/2020 Actual</t>
  </si>
  <si>
    <t>COVID-19 impact</t>
  </si>
  <si>
    <t>2020/2021 YTD</t>
  </si>
  <si>
    <t>Administrative &amp; Legislative S&amp;B</t>
  </si>
  <si>
    <t>Total</t>
  </si>
  <si>
    <t>Employee Development</t>
  </si>
  <si>
    <t>Supplies</t>
  </si>
  <si>
    <t>Information &amp; Communication</t>
  </si>
  <si>
    <t>Community Development</t>
  </si>
  <si>
    <t>Capital Outlay</t>
  </si>
  <si>
    <t>Contingency</t>
  </si>
  <si>
    <t>Professional Services</t>
  </si>
  <si>
    <t>Legal Services</t>
  </si>
  <si>
    <t>Outside Council Services</t>
  </si>
  <si>
    <t>Utilities</t>
  </si>
  <si>
    <t>5811a</t>
  </si>
  <si>
    <t>5812a</t>
  </si>
  <si>
    <t>Insurance</t>
  </si>
  <si>
    <t>Salaries - administrative</t>
  </si>
  <si>
    <t>FICA - administrative</t>
  </si>
  <si>
    <t>Overtime</t>
  </si>
  <si>
    <t>CERS</t>
  </si>
  <si>
    <t>Health insurance</t>
  </si>
  <si>
    <t>HSA/HRA</t>
  </si>
  <si>
    <t>Administrative fees</t>
  </si>
  <si>
    <t>Life insurance</t>
  </si>
  <si>
    <t>Salaries - legislative</t>
  </si>
  <si>
    <t>FICA-legislative</t>
  </si>
  <si>
    <t>Workers Comp insurance</t>
  </si>
  <si>
    <t>Membership fees &amp; dues</t>
  </si>
  <si>
    <t>Registration fees &amp; tuition</t>
  </si>
  <si>
    <t>Lodging</t>
  </si>
  <si>
    <t>Per diem (meals)</t>
  </si>
  <si>
    <t>Mileage &amp; parking</t>
  </si>
  <si>
    <t>Uniforms</t>
  </si>
  <si>
    <t>Office supplies</t>
  </si>
  <si>
    <t>Postage</t>
  </si>
  <si>
    <t>Bulk mail permit, newsletter, other City mailings</t>
  </si>
  <si>
    <t>Organization dues</t>
  </si>
  <si>
    <t>Subscriptions</t>
  </si>
  <si>
    <t>Legal advertising</t>
  </si>
  <si>
    <t>Website hosting</t>
  </si>
  <si>
    <t>QuickBooks subscription</t>
  </si>
  <si>
    <t>AmLegal hosting (code &amp; minutes)</t>
  </si>
  <si>
    <t>Sympathy/Get well/Appreciation</t>
  </si>
  <si>
    <t>Signs &amp; plaques</t>
  </si>
  <si>
    <t>Library</t>
  </si>
  <si>
    <t>Other software</t>
  </si>
  <si>
    <t>Community Development projects</t>
  </si>
  <si>
    <t>Community celebrations</t>
  </si>
  <si>
    <t>Arborfest</t>
  </si>
  <si>
    <t>History Book</t>
  </si>
  <si>
    <t>Office equipment</t>
  </si>
  <si>
    <t>Furnishings</t>
  </si>
  <si>
    <t>Computer hardware</t>
  </si>
  <si>
    <t>Mayor's discretionary fund</t>
  </si>
  <si>
    <t>Emergency contingency fund</t>
  </si>
  <si>
    <t xml:space="preserve">Council overflow, maintenance workflow tracking </t>
  </si>
  <si>
    <t>IT Services</t>
  </si>
  <si>
    <t>Contract bookkeeping</t>
  </si>
  <si>
    <t>Audit</t>
  </si>
  <si>
    <t>Court reporter/transcription</t>
  </si>
  <si>
    <t>Bank charges</t>
  </si>
  <si>
    <t>PVA assessment</t>
  </si>
  <si>
    <t>Liens &amp; releases</t>
  </si>
  <si>
    <t>Codification</t>
  </si>
  <si>
    <t>Digital technology (website)</t>
  </si>
  <si>
    <t>Copier service</t>
  </si>
  <si>
    <t>City attorney (retainer)</t>
  </si>
  <si>
    <t>LDG litigation</t>
  </si>
  <si>
    <t>Other legal services</t>
  </si>
  <si>
    <t>Outside Council services</t>
  </si>
  <si>
    <t>LG&amp;E</t>
  </si>
  <si>
    <t>City Hall electric</t>
  </si>
  <si>
    <t>Louisville Water Company</t>
  </si>
  <si>
    <t>City Hall water &amp; sewer</t>
  </si>
  <si>
    <t>Telephone &amp; local &amp; LD</t>
  </si>
  <si>
    <t>Internet service</t>
  </si>
  <si>
    <t>Engineering, surveying, architect.</t>
  </si>
  <si>
    <t>moved from #5711 for 20-21</t>
  </si>
  <si>
    <t>Liability</t>
  </si>
  <si>
    <t>Property</t>
  </si>
  <si>
    <t xml:space="preserve">Cyber </t>
  </si>
  <si>
    <t>Unemployment trust fund</t>
  </si>
  <si>
    <t>Employee bonds</t>
  </si>
  <si>
    <t>Policy renewal</t>
  </si>
  <si>
    <t>City Hall parking lot</t>
  </si>
  <si>
    <t>Property appraisals</t>
  </si>
  <si>
    <t>US 42 safety grant (KIPDA)</t>
  </si>
  <si>
    <t>round to $254,250</t>
  </si>
  <si>
    <t>Police S&amp;B</t>
  </si>
  <si>
    <t>KLEFPF pay</t>
  </si>
  <si>
    <t xml:space="preserve">Salaries </t>
  </si>
  <si>
    <t xml:space="preserve">FICA </t>
  </si>
  <si>
    <t>round to $858,500</t>
  </si>
  <si>
    <t>6313 (6211)</t>
  </si>
  <si>
    <t>6314 (6212)</t>
  </si>
  <si>
    <t>Tution/class fees</t>
  </si>
  <si>
    <t>Training materials &amp; supplies</t>
  </si>
  <si>
    <t>Travel expenses</t>
  </si>
  <si>
    <t>COP materials</t>
  </si>
  <si>
    <t>Uniform allowance</t>
  </si>
  <si>
    <t>Police supplies</t>
  </si>
  <si>
    <t>added $300 for CEO shirts</t>
  </si>
  <si>
    <t>IT Service</t>
  </si>
  <si>
    <t>Maintenance</t>
  </si>
  <si>
    <t>Equipment maintenance</t>
  </si>
  <si>
    <t>Facilities maintenance</t>
  </si>
  <si>
    <t>Mobile phone</t>
  </si>
  <si>
    <t>Police vehicle maintenance</t>
  </si>
  <si>
    <t>Motor fuels</t>
  </si>
  <si>
    <t>Police equipment</t>
  </si>
  <si>
    <t>New police vehicles</t>
  </si>
  <si>
    <t>Public Works S&amp;B</t>
  </si>
  <si>
    <t>Mobile phone reimbursement</t>
  </si>
  <si>
    <t>Facilities &amp; Equip Maint &amp; Supplies (FEMS)</t>
  </si>
  <si>
    <t>7313a</t>
  </si>
  <si>
    <t>7313b</t>
  </si>
  <si>
    <t>7313c</t>
  </si>
  <si>
    <t>7316 (7212)</t>
  </si>
  <si>
    <t>Office cleaning</t>
  </si>
  <si>
    <t>Service contracts</t>
  </si>
  <si>
    <t>Maintenance supplies</t>
  </si>
  <si>
    <t>Maintenance equipment</t>
  </si>
  <si>
    <t>City Hall facility projects</t>
  </si>
  <si>
    <t>Pest control</t>
  </si>
  <si>
    <t>Vehicle &amp; equipment maint.</t>
  </si>
  <si>
    <t>City vehicles &amp; major equip.</t>
  </si>
  <si>
    <t>Public Works infrastructure</t>
  </si>
  <si>
    <t>CEO moved to Police; includes 4 months for Lesch</t>
  </si>
  <si>
    <t>Street Maintenance</t>
  </si>
  <si>
    <t>Solid Waste</t>
  </si>
  <si>
    <t>Street maintenance &amp; repair</t>
  </si>
  <si>
    <t>Paving</t>
  </si>
  <si>
    <t>Snow removal (labor)</t>
  </si>
  <si>
    <t>Salt</t>
  </si>
  <si>
    <t>Existing sign replace/repair</t>
  </si>
  <si>
    <t>Garbage &amp; recycling collection</t>
  </si>
  <si>
    <t>Deer carcass removal</t>
  </si>
  <si>
    <t>Landscape Maintenance</t>
  </si>
  <si>
    <t>Tree Mgmt &amp; Care</t>
  </si>
  <si>
    <t>Parks Maintenance</t>
  </si>
  <si>
    <t>Mowing &amp; landscaping contract</t>
  </si>
  <si>
    <t>Entrance &amp; common areas</t>
  </si>
  <si>
    <t>Irrigation systems</t>
  </si>
  <si>
    <t>Common area electrical</t>
  </si>
  <si>
    <t>Insecticide treatment</t>
  </si>
  <si>
    <t>Tree maintenance</t>
  </si>
  <si>
    <t>Folded into #8314</t>
  </si>
  <si>
    <t>Tree planting</t>
  </si>
  <si>
    <t>Removals &amp; pruning</t>
  </si>
  <si>
    <t>Ash tree treatments</t>
  </si>
  <si>
    <t>Parks maintenance</t>
  </si>
  <si>
    <t>Special projects</t>
  </si>
  <si>
    <t>Structures</t>
  </si>
  <si>
    <t>Scout reimbursements</t>
  </si>
  <si>
    <t>Prof. hort. consultant</t>
  </si>
  <si>
    <t>Item</t>
  </si>
  <si>
    <t>Payable</t>
  </si>
  <si>
    <t>Info. &amp; Comm.</t>
  </si>
  <si>
    <t>Admin. &amp; Leg. S&amp;B</t>
  </si>
  <si>
    <t>Comm. Dev.</t>
  </si>
  <si>
    <t>Prof. Services</t>
  </si>
  <si>
    <t>Administration Total</t>
  </si>
  <si>
    <t>Police Total</t>
  </si>
  <si>
    <t>FEMS</t>
  </si>
  <si>
    <t>Public Works Total</t>
  </si>
  <si>
    <t>Income</t>
  </si>
  <si>
    <t>Expenses</t>
  </si>
  <si>
    <t>Difference</t>
  </si>
  <si>
    <t>round to $1,026,850</t>
  </si>
  <si>
    <t>add CEO</t>
  </si>
  <si>
    <t>retrofit exisiting vehicle for CEO</t>
  </si>
  <si>
    <t>2 new vehicles, CEO vehicle replaced</t>
  </si>
  <si>
    <t>Hunting Creek Drive culvert</t>
  </si>
  <si>
    <t>ANNUAL SALARY</t>
  </si>
  <si>
    <t>total (average)</t>
  </si>
  <si>
    <t>WC audit</t>
  </si>
  <si>
    <t>round to $257,000</t>
  </si>
  <si>
    <t>additional vehicle</t>
  </si>
  <si>
    <t>$10k invasive plant removal</t>
  </si>
  <si>
    <t>Putney Pond wetlands transition</t>
  </si>
  <si>
    <t>round to $893,375</t>
  </si>
  <si>
    <t>round to $1,657,365</t>
  </si>
  <si>
    <t>rounds to $3,577,590</t>
  </si>
  <si>
    <t>CARES Act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</si>
</sst>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164" formatCode="&quot;$&quot;#,##0.00"/>
    <numFmt numFmtId="165" formatCode="#,##0.0000"/>
    <numFmt numFmtId="166" formatCode="&quot;$&quot;#,##0.0000"/>
  </numFmts>
  <fonts count="1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i/>
      <sz val="10"/>
      <color theme="1"/>
      <name val="Calibri"/>
      <family val="2"/>
      <scheme val="minor"/>
    </font>
    <font>
      <strike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rgb="FFFF0000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sz val="10.5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3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186">
    <xf numFmtId="0" fontId="0" fillId="0" borderId="0" xfId="0"/>
    <xf numFmtId="164" fontId="0" fillId="0" borderId="0" xfId="0" applyNumberFormat="1" applyAlignment="1">
      <alignment horizontal="center"/>
    </xf>
    <xf numFmtId="164" fontId="0" fillId="0" borderId="0" xfId="0" applyNumberFormat="1"/>
    <xf numFmtId="0" fontId="3" fillId="0" borderId="0" xfId="0" applyFont="1"/>
    <xf numFmtId="166" fontId="0" fillId="0" borderId="0" xfId="0" applyNumberFormat="1"/>
    <xf numFmtId="0" fontId="2" fillId="0" borderId="0" xfId="0" applyFont="1"/>
    <xf numFmtId="164" fontId="0" fillId="2" borderId="1" xfId="0" applyNumberFormat="1" applyFill="1" applyBorder="1"/>
    <xf numFmtId="164" fontId="0" fillId="4" borderId="1" xfId="0" applyNumberFormat="1" applyFill="1" applyBorder="1"/>
    <xf numFmtId="164" fontId="0" fillId="3" borderId="1" xfId="0" applyNumberFormat="1" applyFill="1" applyBorder="1"/>
    <xf numFmtId="0" fontId="2" fillId="0" borderId="1" xfId="0" applyFont="1" applyBorder="1"/>
    <xf numFmtId="0" fontId="0" fillId="0" borderId="1" xfId="0" applyBorder="1"/>
    <xf numFmtId="0" fontId="0" fillId="0" borderId="3" xfId="0" applyBorder="1"/>
    <xf numFmtId="165" fontId="0" fillId="0" borderId="3" xfId="0" applyNumberFormat="1" applyBorder="1"/>
    <xf numFmtId="0" fontId="0" fillId="0" borderId="5" xfId="0" applyBorder="1"/>
    <xf numFmtId="0" fontId="2" fillId="0" borderId="7" xfId="0" applyFont="1" applyBorder="1" applyAlignment="1">
      <alignment horizontal="center" wrapText="1"/>
    </xf>
    <xf numFmtId="0" fontId="2" fillId="0" borderId="8" xfId="0" applyFont="1" applyBorder="1" applyAlignment="1">
      <alignment horizontal="center"/>
    </xf>
    <xf numFmtId="0" fontId="0" fillId="2" borderId="7" xfId="0" applyFill="1" applyBorder="1" applyAlignment="1">
      <alignment horizontal="center"/>
    </xf>
    <xf numFmtId="166" fontId="0" fillId="2" borderId="8" xfId="0" applyNumberFormat="1" applyFill="1" applyBorder="1"/>
    <xf numFmtId="10" fontId="0" fillId="4" borderId="7" xfId="0" applyNumberFormat="1" applyFill="1" applyBorder="1"/>
    <xf numFmtId="166" fontId="0" fillId="4" borderId="8" xfId="0" applyNumberFormat="1" applyFill="1" applyBorder="1"/>
    <xf numFmtId="9" fontId="0" fillId="3" borderId="7" xfId="0" applyNumberFormat="1" applyFill="1" applyBorder="1"/>
    <xf numFmtId="166" fontId="0" fillId="3" borderId="8" xfId="0" applyNumberFormat="1" applyFill="1" applyBorder="1"/>
    <xf numFmtId="165" fontId="0" fillId="2" borderId="8" xfId="0" applyNumberFormat="1" applyFill="1" applyBorder="1" applyAlignment="1">
      <alignment horizontal="center"/>
    </xf>
    <xf numFmtId="10" fontId="0" fillId="3" borderId="7" xfId="0" applyNumberFormat="1" applyFill="1" applyBorder="1"/>
    <xf numFmtId="166" fontId="0" fillId="2" borderId="8" xfId="0" applyNumberFormat="1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9" fontId="0" fillId="4" borderId="7" xfId="0" applyNumberFormat="1" applyFill="1" applyBorder="1"/>
    <xf numFmtId="164" fontId="2" fillId="0" borderId="8" xfId="0" applyNumberFormat="1" applyFont="1" applyBorder="1"/>
    <xf numFmtId="0" fontId="0" fillId="0" borderId="9" xfId="0" applyBorder="1" applyAlignment="1">
      <alignment horizontal="center"/>
    </xf>
    <xf numFmtId="164" fontId="0" fillId="0" borderId="2" xfId="0" applyNumberFormat="1" applyBorder="1" applyAlignment="1">
      <alignment horizontal="center"/>
    </xf>
    <xf numFmtId="164" fontId="0" fillId="0" borderId="10" xfId="0" applyNumberFormat="1" applyBorder="1" applyAlignment="1">
      <alignment horizontal="center"/>
    </xf>
    <xf numFmtId="0" fontId="0" fillId="2" borderId="1" xfId="0" applyFont="1" applyFill="1" applyBorder="1"/>
    <xf numFmtId="164" fontId="0" fillId="2" borderId="8" xfId="0" applyNumberFormat="1" applyFill="1" applyBorder="1"/>
    <xf numFmtId="0" fontId="0" fillId="4" borderId="1" xfId="0" applyFont="1" applyFill="1" applyBorder="1"/>
    <xf numFmtId="164" fontId="0" fillId="4" borderId="8" xfId="0" applyNumberFormat="1" applyFill="1" applyBorder="1"/>
    <xf numFmtId="0" fontId="0" fillId="3" borderId="1" xfId="0" applyFont="1" applyFill="1" applyBorder="1"/>
    <xf numFmtId="164" fontId="0" fillId="3" borderId="8" xfId="0" applyNumberFormat="1" applyFill="1" applyBorder="1"/>
    <xf numFmtId="0" fontId="0" fillId="4" borderId="1" xfId="0" applyFill="1" applyBorder="1"/>
    <xf numFmtId="0" fontId="0" fillId="3" borderId="1" xfId="0" applyFill="1" applyBorder="1"/>
    <xf numFmtId="164" fontId="0" fillId="3" borderId="8" xfId="0" applyNumberFormat="1" applyFill="1" applyBorder="1" applyAlignment="1">
      <alignment horizontal="center"/>
    </xf>
    <xf numFmtId="164" fontId="2" fillId="0" borderId="0" xfId="0" applyNumberFormat="1" applyFont="1" applyBorder="1"/>
    <xf numFmtId="4" fontId="0" fillId="0" borderId="0" xfId="0" applyNumberFormat="1" applyBorder="1" applyAlignment="1">
      <alignment horizontal="center"/>
    </xf>
    <xf numFmtId="4" fontId="0" fillId="0" borderId="0" xfId="0" applyNumberFormat="1"/>
    <xf numFmtId="164" fontId="2" fillId="0" borderId="11" xfId="0" applyNumberFormat="1" applyFont="1" applyBorder="1"/>
    <xf numFmtId="164" fontId="0" fillId="2" borderId="7" xfId="0" applyNumberFormat="1" applyFill="1" applyBorder="1"/>
    <xf numFmtId="164" fontId="0" fillId="4" borderId="7" xfId="0" applyNumberFormat="1" applyFill="1" applyBorder="1"/>
    <xf numFmtId="164" fontId="0" fillId="3" borderId="7" xfId="0" applyNumberFormat="1" applyFill="1" applyBorder="1"/>
    <xf numFmtId="164" fontId="0" fillId="2" borderId="12" xfId="0" applyNumberFormat="1" applyFill="1" applyBorder="1" applyAlignment="1">
      <alignment horizontal="right"/>
    </xf>
    <xf numFmtId="164" fontId="0" fillId="3" borderId="12" xfId="0" applyNumberFormat="1" applyFill="1" applyBorder="1"/>
    <xf numFmtId="164" fontId="0" fillId="4" borderId="12" xfId="0" applyNumberFormat="1" applyFill="1" applyBorder="1"/>
    <xf numFmtId="4" fontId="2" fillId="0" borderId="7" xfId="0" applyNumberFormat="1" applyFont="1" applyBorder="1" applyAlignment="1">
      <alignment horizontal="center"/>
    </xf>
    <xf numFmtId="0" fontId="0" fillId="0" borderId="0" xfId="0" applyAlignment="1">
      <alignment wrapText="1"/>
    </xf>
    <xf numFmtId="0" fontId="2" fillId="0" borderId="11" xfId="0" applyFont="1" applyBorder="1"/>
    <xf numFmtId="0" fontId="2" fillId="0" borderId="11" xfId="0" applyFont="1" applyBorder="1" applyAlignment="1">
      <alignment horizontal="center" wrapText="1"/>
    </xf>
    <xf numFmtId="0" fontId="0" fillId="0" borderId="13" xfId="0" applyBorder="1" applyAlignment="1">
      <alignment horizontal="left"/>
    </xf>
    <xf numFmtId="0" fontId="0" fillId="0" borderId="13" xfId="0" applyBorder="1"/>
    <xf numFmtId="164" fontId="0" fillId="0" borderId="13" xfId="0" applyNumberFormat="1" applyBorder="1"/>
    <xf numFmtId="0" fontId="0" fillId="0" borderId="1" xfId="0" applyBorder="1" applyAlignment="1">
      <alignment horizontal="left"/>
    </xf>
    <xf numFmtId="164" fontId="0" fillId="0" borderId="1" xfId="0" applyNumberFormat="1" applyBorder="1"/>
    <xf numFmtId="164" fontId="1" fillId="0" borderId="1" xfId="0" applyNumberFormat="1" applyFont="1" applyBorder="1"/>
    <xf numFmtId="0" fontId="0" fillId="0" borderId="14" xfId="0" applyBorder="1"/>
    <xf numFmtId="0" fontId="0" fillId="0" borderId="14" xfId="0" applyBorder="1" applyAlignment="1">
      <alignment wrapText="1"/>
    </xf>
    <xf numFmtId="164" fontId="0" fillId="0" borderId="14" xfId="0" applyNumberFormat="1" applyBorder="1"/>
    <xf numFmtId="0" fontId="2" fillId="5" borderId="11" xfId="0" applyFont="1" applyFill="1" applyBorder="1" applyAlignment="1">
      <alignment horizontal="center" wrapText="1"/>
    </xf>
    <xf numFmtId="164" fontId="0" fillId="5" borderId="13" xfId="0" applyNumberFormat="1" applyFill="1" applyBorder="1"/>
    <xf numFmtId="164" fontId="0" fillId="5" borderId="1" xfId="0" applyNumberFormat="1" applyFill="1" applyBorder="1"/>
    <xf numFmtId="164" fontId="0" fillId="5" borderId="14" xfId="0" applyNumberFormat="1" applyFill="1" applyBorder="1"/>
    <xf numFmtId="164" fontId="2" fillId="5" borderId="11" xfId="0" applyNumberFormat="1" applyFont="1" applyFill="1" applyBorder="1"/>
    <xf numFmtId="164" fontId="0" fillId="0" borderId="0" xfId="0" applyNumberFormat="1" applyBorder="1"/>
    <xf numFmtId="0" fontId="0" fillId="0" borderId="5" xfId="0" applyBorder="1" applyAlignment="1">
      <alignment wrapText="1"/>
    </xf>
    <xf numFmtId="164" fontId="0" fillId="0" borderId="1" xfId="0" applyNumberFormat="1" applyBorder="1" applyAlignment="1">
      <alignment wrapText="1"/>
    </xf>
    <xf numFmtId="0" fontId="0" fillId="0" borderId="1" xfId="0" applyBorder="1" applyAlignment="1">
      <alignment wrapText="1"/>
    </xf>
    <xf numFmtId="164" fontId="0" fillId="5" borderId="1" xfId="0" applyNumberFormat="1" applyFill="1" applyBorder="1" applyAlignment="1">
      <alignment wrapText="1"/>
    </xf>
    <xf numFmtId="164" fontId="0" fillId="0" borderId="0" xfId="0" applyNumberFormat="1" applyFill="1"/>
    <xf numFmtId="0" fontId="2" fillId="0" borderId="22" xfId="0" applyFont="1" applyBorder="1" applyAlignment="1">
      <alignment horizontal="center" wrapText="1"/>
    </xf>
    <xf numFmtId="0" fontId="2" fillId="5" borderId="22" xfId="0" applyFont="1" applyFill="1" applyBorder="1" applyAlignment="1">
      <alignment horizontal="center" wrapText="1"/>
    </xf>
    <xf numFmtId="0" fontId="0" fillId="0" borderId="1" xfId="0" applyBorder="1" applyAlignment="1">
      <alignment horizontal="right"/>
    </xf>
    <xf numFmtId="0" fontId="3" fillId="0" borderId="1" xfId="0" applyFont="1" applyBorder="1"/>
    <xf numFmtId="164" fontId="0" fillId="0" borderId="14" xfId="0" applyNumberFormat="1" applyBorder="1" applyAlignment="1">
      <alignment horizontal="center"/>
    </xf>
    <xf numFmtId="164" fontId="1" fillId="0" borderId="14" xfId="0" applyNumberFormat="1" applyFont="1" applyBorder="1"/>
    <xf numFmtId="164" fontId="2" fillId="0" borderId="11" xfId="0" applyNumberFormat="1" applyFont="1" applyBorder="1" applyAlignment="1">
      <alignment horizontal="center"/>
    </xf>
    <xf numFmtId="164" fontId="5" fillId="0" borderId="11" xfId="0" applyNumberFormat="1" applyFont="1" applyBorder="1"/>
    <xf numFmtId="0" fontId="2" fillId="0" borderId="0" xfId="0" applyFont="1" applyBorder="1" applyAlignment="1">
      <alignment horizontal="center" wrapText="1"/>
    </xf>
    <xf numFmtId="0" fontId="2" fillId="0" borderId="0" xfId="0" applyFont="1" applyBorder="1"/>
    <xf numFmtId="0" fontId="2" fillId="0" borderId="0" xfId="0" applyFont="1" applyFill="1" applyBorder="1" applyAlignment="1">
      <alignment horizontal="center" wrapText="1"/>
    </xf>
    <xf numFmtId="0" fontId="0" fillId="0" borderId="0" xfId="0" applyBorder="1"/>
    <xf numFmtId="0" fontId="0" fillId="6" borderId="4" xfId="0" applyFill="1" applyBorder="1"/>
    <xf numFmtId="6" fontId="0" fillId="6" borderId="24" xfId="0" applyNumberFormat="1" applyFill="1" applyBorder="1"/>
    <xf numFmtId="0" fontId="0" fillId="6" borderId="25" xfId="0" applyFill="1" applyBorder="1"/>
    <xf numFmtId="0" fontId="0" fillId="6" borderId="0" xfId="0" applyFill="1" applyBorder="1"/>
    <xf numFmtId="6" fontId="0" fillId="6" borderId="26" xfId="0" applyNumberFormat="1" applyFill="1" applyBorder="1"/>
    <xf numFmtId="0" fontId="0" fillId="6" borderId="27" xfId="0" applyFill="1" applyBorder="1"/>
    <xf numFmtId="0" fontId="0" fillId="6" borderId="3" xfId="0" applyFill="1" applyBorder="1"/>
    <xf numFmtId="6" fontId="0" fillId="6" borderId="28" xfId="0" applyNumberFormat="1" applyFill="1" applyBorder="1"/>
    <xf numFmtId="1" fontId="0" fillId="6" borderId="23" xfId="0" applyNumberFormat="1" applyFill="1" applyBorder="1" applyAlignment="1">
      <alignment horizontal="left"/>
    </xf>
    <xf numFmtId="164" fontId="2" fillId="0" borderId="0" xfId="0" applyNumberFormat="1" applyFont="1" applyBorder="1" applyAlignment="1">
      <alignment horizontal="center"/>
    </xf>
    <xf numFmtId="164" fontId="5" fillId="0" borderId="0" xfId="0" applyNumberFormat="1" applyFont="1" applyBorder="1"/>
    <xf numFmtId="164" fontId="2" fillId="0" borderId="0" xfId="0" applyNumberFormat="1" applyFont="1" applyFill="1" applyBorder="1"/>
    <xf numFmtId="164" fontId="6" fillId="0" borderId="11" xfId="0" applyNumberFormat="1" applyFont="1" applyBorder="1"/>
    <xf numFmtId="0" fontId="7" fillId="0" borderId="1" xfId="0" applyFont="1" applyBorder="1"/>
    <xf numFmtId="164" fontId="0" fillId="0" borderId="1" xfId="0" applyNumberFormat="1" applyFill="1" applyBorder="1"/>
    <xf numFmtId="164" fontId="0" fillId="5" borderId="29" xfId="0" applyNumberFormat="1" applyFill="1" applyBorder="1"/>
    <xf numFmtId="164" fontId="1" fillId="0" borderId="1" xfId="0" applyNumberFormat="1" applyFont="1" applyFill="1" applyBorder="1"/>
    <xf numFmtId="0" fontId="8" fillId="0" borderId="1" xfId="0" applyFont="1" applyBorder="1"/>
    <xf numFmtId="164" fontId="8" fillId="0" borderId="14" xfId="0" applyNumberFormat="1" applyFont="1" applyBorder="1"/>
    <xf numFmtId="164" fontId="8" fillId="5" borderId="14" xfId="0" applyNumberFormat="1" applyFont="1" applyFill="1" applyBorder="1"/>
    <xf numFmtId="0" fontId="8" fillId="0" borderId="5" xfId="0" applyFont="1" applyBorder="1"/>
    <xf numFmtId="164" fontId="8" fillId="0" borderId="1" xfId="0" applyNumberFormat="1" applyFont="1" applyBorder="1"/>
    <xf numFmtId="164" fontId="8" fillId="5" borderId="1" xfId="0" applyNumberFormat="1" applyFont="1" applyFill="1" applyBorder="1"/>
    <xf numFmtId="0" fontId="2" fillId="0" borderId="11" xfId="0" applyFont="1" applyBorder="1" applyAlignment="1">
      <alignment horizontal="center"/>
    </xf>
    <xf numFmtId="164" fontId="0" fillId="0" borderId="29" xfId="0" applyNumberFormat="1" applyBorder="1"/>
    <xf numFmtId="164" fontId="1" fillId="0" borderId="13" xfId="0" applyNumberFormat="1" applyFont="1" applyBorder="1"/>
    <xf numFmtId="164" fontId="1" fillId="0" borderId="29" xfId="0" applyNumberFormat="1" applyFont="1" applyBorder="1"/>
    <xf numFmtId="164" fontId="9" fillId="0" borderId="30" xfId="0" applyNumberFormat="1" applyFont="1" applyBorder="1" applyAlignment="1">
      <alignment horizontal="center"/>
    </xf>
    <xf numFmtId="164" fontId="9" fillId="0" borderId="31" xfId="0" applyNumberFormat="1" applyFont="1" applyBorder="1" applyAlignment="1">
      <alignment horizontal="center"/>
    </xf>
    <xf numFmtId="0" fontId="10" fillId="0" borderId="21" xfId="0" applyFont="1" applyBorder="1" applyAlignment="1">
      <alignment horizontal="center"/>
    </xf>
    <xf numFmtId="0" fontId="10" fillId="0" borderId="18" xfId="0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164" fontId="11" fillId="0" borderId="32" xfId="0" applyNumberFormat="1" applyFont="1" applyBorder="1" applyAlignment="1">
      <alignment horizontal="center"/>
    </xf>
    <xf numFmtId="0" fontId="2" fillId="4" borderId="11" xfId="0" applyFont="1" applyFill="1" applyBorder="1"/>
    <xf numFmtId="0" fontId="0" fillId="4" borderId="13" xfId="0" applyFill="1" applyBorder="1"/>
    <xf numFmtId="0" fontId="0" fillId="4" borderId="29" xfId="0" applyFill="1" applyBorder="1"/>
    <xf numFmtId="0" fontId="2" fillId="7" borderId="11" xfId="0" applyFont="1" applyFill="1" applyBorder="1"/>
    <xf numFmtId="0" fontId="0" fillId="7" borderId="13" xfId="0" applyFill="1" applyBorder="1"/>
    <xf numFmtId="0" fontId="0" fillId="7" borderId="1" xfId="0" applyFill="1" applyBorder="1"/>
    <xf numFmtId="0" fontId="0" fillId="7" borderId="29" xfId="0" applyFill="1" applyBorder="1"/>
    <xf numFmtId="0" fontId="0" fillId="8" borderId="13" xfId="0" applyFill="1" applyBorder="1"/>
    <xf numFmtId="0" fontId="0" fillId="8" borderId="1" xfId="0" applyFill="1" applyBorder="1"/>
    <xf numFmtId="0" fontId="0" fillId="8" borderId="29" xfId="0" applyFill="1" applyBorder="1"/>
    <xf numFmtId="165" fontId="0" fillId="0" borderId="0" xfId="0" applyNumberFormat="1" applyBorder="1"/>
    <xf numFmtId="165" fontId="2" fillId="0" borderId="33" xfId="0" applyNumberFormat="1" applyFont="1" applyBorder="1"/>
    <xf numFmtId="166" fontId="2" fillId="0" borderId="33" xfId="0" applyNumberFormat="1" applyFont="1" applyBorder="1"/>
    <xf numFmtId="164" fontId="2" fillId="0" borderId="33" xfId="0" applyNumberFormat="1" applyFont="1" applyBorder="1"/>
    <xf numFmtId="0" fontId="2" fillId="0" borderId="34" xfId="0" applyFont="1" applyBorder="1"/>
    <xf numFmtId="164" fontId="0" fillId="2" borderId="14" xfId="0" applyNumberFormat="1" applyFill="1" applyBorder="1"/>
    <xf numFmtId="164" fontId="0" fillId="3" borderId="14" xfId="0" applyNumberFormat="1" applyFill="1" applyBorder="1"/>
    <xf numFmtId="164" fontId="0" fillId="4" borderId="14" xfId="0" applyNumberFormat="1" applyFill="1" applyBorder="1"/>
    <xf numFmtId="14" fontId="12" fillId="0" borderId="0" xfId="0" applyNumberFormat="1" applyFont="1"/>
    <xf numFmtId="0" fontId="2" fillId="0" borderId="1" xfId="0" applyFont="1" applyBorder="1" applyAlignment="1">
      <alignment horizontal="center" wrapText="1"/>
    </xf>
    <xf numFmtId="164" fontId="2" fillId="0" borderId="11" xfId="0" applyNumberFormat="1" applyFont="1" applyFill="1" applyBorder="1"/>
    <xf numFmtId="0" fontId="7" fillId="0" borderId="0" xfId="0" applyFont="1"/>
    <xf numFmtId="0" fontId="0" fillId="0" borderId="1" xfId="0" applyFont="1" applyBorder="1"/>
    <xf numFmtId="0" fontId="1" fillId="0" borderId="0" xfId="0" applyFont="1"/>
    <xf numFmtId="0" fontId="1" fillId="0" borderId="1" xfId="0" applyFont="1" applyBorder="1"/>
    <xf numFmtId="164" fontId="3" fillId="0" borderId="0" xfId="0" applyNumberFormat="1" applyFont="1"/>
    <xf numFmtId="164" fontId="1" fillId="5" borderId="29" xfId="0" applyNumberFormat="1" applyFont="1" applyFill="1" applyBorder="1" applyAlignment="1">
      <alignment horizontal="center"/>
    </xf>
    <xf numFmtId="164" fontId="1" fillId="0" borderId="29" xfId="0" applyNumberFormat="1" applyFont="1" applyBorder="1" applyAlignment="1">
      <alignment horizontal="center"/>
    </xf>
    <xf numFmtId="164" fontId="1" fillId="0" borderId="0" xfId="0" applyNumberFormat="1" applyFont="1" applyBorder="1" applyAlignment="1">
      <alignment horizontal="center"/>
    </xf>
    <xf numFmtId="0" fontId="1" fillId="0" borderId="2" xfId="0" applyFont="1" applyBorder="1"/>
    <xf numFmtId="0" fontId="2" fillId="0" borderId="7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0" borderId="1" xfId="0" applyBorder="1"/>
    <xf numFmtId="0" fontId="0" fillId="0" borderId="5" xfId="0" applyBorder="1"/>
    <xf numFmtId="0" fontId="0" fillId="0" borderId="1" xfId="0" applyBorder="1" applyAlignment="1">
      <alignment horizontal="left"/>
    </xf>
    <xf numFmtId="0" fontId="2" fillId="4" borderId="15" xfId="0" applyFont="1" applyFill="1" applyBorder="1"/>
    <xf numFmtId="0" fontId="2" fillId="4" borderId="16" xfId="0" applyFont="1" applyFill="1" applyBorder="1"/>
    <xf numFmtId="0" fontId="2" fillId="4" borderId="17" xfId="0" applyFont="1" applyFill="1" applyBorder="1"/>
    <xf numFmtId="0" fontId="4" fillId="0" borderId="20" xfId="0" applyFont="1" applyBorder="1"/>
    <xf numFmtId="0" fontId="4" fillId="0" borderId="2" xfId="0" applyFont="1" applyBorder="1"/>
    <xf numFmtId="0" fontId="4" fillId="0" borderId="6" xfId="0" applyFont="1" applyBorder="1"/>
    <xf numFmtId="0" fontId="0" fillId="0" borderId="5" xfId="0" applyBorder="1" applyAlignment="1">
      <alignment wrapText="1"/>
    </xf>
    <xf numFmtId="0" fontId="0" fillId="0" borderId="1" xfId="0" applyBorder="1" applyAlignment="1">
      <alignment wrapText="1"/>
    </xf>
    <xf numFmtId="0" fontId="4" fillId="0" borderId="5" xfId="0" applyFont="1" applyBorder="1"/>
    <xf numFmtId="0" fontId="4" fillId="0" borderId="1" xfId="0" applyFont="1" applyBorder="1"/>
    <xf numFmtId="0" fontId="0" fillId="0" borderId="20" xfId="0" applyBorder="1"/>
    <xf numFmtId="0" fontId="0" fillId="0" borderId="2" xfId="0" applyBorder="1"/>
    <xf numFmtId="0" fontId="0" fillId="0" borderId="6" xfId="0" applyBorder="1"/>
    <xf numFmtId="0" fontId="2" fillId="7" borderId="15" xfId="0" applyFont="1" applyFill="1" applyBorder="1"/>
    <xf numFmtId="0" fontId="2" fillId="7" borderId="16" xfId="0" applyFont="1" applyFill="1" applyBorder="1"/>
    <xf numFmtId="0" fontId="2" fillId="7" borderId="17" xfId="0" applyFont="1" applyFill="1" applyBorder="1"/>
    <xf numFmtId="0" fontId="0" fillId="0" borderId="5" xfId="0" applyFont="1" applyBorder="1"/>
    <xf numFmtId="0" fontId="0" fillId="0" borderId="1" xfId="0" applyFont="1" applyBorder="1"/>
    <xf numFmtId="0" fontId="2" fillId="8" borderId="15" xfId="0" applyFont="1" applyFill="1" applyBorder="1"/>
    <xf numFmtId="0" fontId="2" fillId="8" borderId="16" xfId="0" applyFont="1" applyFill="1" applyBorder="1"/>
    <xf numFmtId="0" fontId="2" fillId="8" borderId="17" xfId="0" applyFont="1" applyFill="1" applyBorder="1"/>
    <xf numFmtId="0" fontId="0" fillId="0" borderId="20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6" xfId="0" applyBorder="1" applyAlignment="1">
      <alignment horizontal="left"/>
    </xf>
    <xf numFmtId="0" fontId="13" fillId="0" borderId="20" xfId="0" applyFont="1" applyBorder="1"/>
    <xf numFmtId="0" fontId="13" fillId="0" borderId="2" xfId="0" applyFont="1" applyBorder="1"/>
    <xf numFmtId="0" fontId="13" fillId="0" borderId="6" xfId="0" applyFont="1" applyBorder="1"/>
    <xf numFmtId="0" fontId="8" fillId="0" borderId="1" xfId="0" applyFont="1" applyBorder="1"/>
    <xf numFmtId="0" fontId="8" fillId="0" borderId="20" xfId="0" applyFont="1" applyBorder="1"/>
    <xf numFmtId="0" fontId="8" fillId="0" borderId="2" xfId="0" applyFont="1" applyBorder="1"/>
    <xf numFmtId="0" fontId="8" fillId="0" borderId="6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8566A5-EC13-4119-AB14-5A535032C669}">
  <sheetPr>
    <pageSetUpPr fitToPage="1"/>
  </sheetPr>
  <dimension ref="A1:M34"/>
  <sheetViews>
    <sheetView topLeftCell="A4" zoomScaleNormal="100" workbookViewId="0">
      <selection activeCell="J7" sqref="J7"/>
    </sheetView>
  </sheetViews>
  <sheetFormatPr defaultRowHeight="15" x14ac:dyDescent="0.25"/>
  <cols>
    <col min="1" max="1" width="14.28515625" customWidth="1"/>
    <col min="2" max="2" width="12.7109375" customWidth="1"/>
    <col min="3" max="3" width="10.85546875" customWidth="1"/>
    <col min="4" max="4" width="11.140625" bestFit="1" customWidth="1"/>
    <col min="6" max="6" width="10.42578125" customWidth="1"/>
    <col min="7" max="7" width="11.140625" bestFit="1" customWidth="1"/>
    <col min="9" max="9" width="13.7109375" style="42" customWidth="1"/>
    <col min="13" max="13" width="11.42578125" customWidth="1"/>
  </cols>
  <sheetData>
    <row r="1" spans="1:13" x14ac:dyDescent="0.25">
      <c r="C1" s="149" t="s">
        <v>2</v>
      </c>
      <c r="D1" s="150"/>
      <c r="E1" s="151"/>
      <c r="F1" s="149" t="s">
        <v>3</v>
      </c>
      <c r="G1" s="150"/>
      <c r="H1" s="151"/>
      <c r="I1" s="50" t="s">
        <v>236</v>
      </c>
      <c r="M1" s="137">
        <v>44210</v>
      </c>
    </row>
    <row r="2" spans="1:13" ht="30" x14ac:dyDescent="0.25">
      <c r="A2" s="9" t="s">
        <v>0</v>
      </c>
      <c r="B2" s="15" t="s">
        <v>1</v>
      </c>
      <c r="C2" s="14" t="s">
        <v>34</v>
      </c>
      <c r="D2" s="138" t="s">
        <v>235</v>
      </c>
      <c r="E2" s="15" t="s">
        <v>4</v>
      </c>
      <c r="F2" s="14" t="s">
        <v>34</v>
      </c>
      <c r="G2" s="138" t="s">
        <v>235</v>
      </c>
      <c r="H2" s="15" t="s">
        <v>4</v>
      </c>
      <c r="I2" s="138" t="s">
        <v>235</v>
      </c>
    </row>
    <row r="3" spans="1:13" x14ac:dyDescent="0.25">
      <c r="A3" t="s">
        <v>6</v>
      </c>
      <c r="B3" s="1"/>
      <c r="C3" s="28"/>
      <c r="D3" s="29"/>
      <c r="E3" s="30"/>
      <c r="F3" s="28"/>
      <c r="G3" s="29"/>
      <c r="H3" s="30"/>
      <c r="I3" s="41"/>
    </row>
    <row r="4" spans="1:13" x14ac:dyDescent="0.25">
      <c r="A4" s="31" t="s">
        <v>7</v>
      </c>
      <c r="B4" s="32">
        <v>72930.149999999994</v>
      </c>
      <c r="C4" s="16" t="s">
        <v>33</v>
      </c>
      <c r="D4" s="6">
        <v>72930.149999999994</v>
      </c>
      <c r="E4" s="17">
        <f>SUM(D4/2080)</f>
        <v>35.062572115384611</v>
      </c>
      <c r="F4" s="16" t="s">
        <v>33</v>
      </c>
      <c r="G4" s="6">
        <v>72930.149999999994</v>
      </c>
      <c r="H4" s="17">
        <f>SUM(G4/2080)</f>
        <v>35.062572115384611</v>
      </c>
      <c r="I4" s="44">
        <v>72930.149999999994</v>
      </c>
    </row>
    <row r="5" spans="1:13" x14ac:dyDescent="0.25">
      <c r="A5" s="33" t="s">
        <v>8</v>
      </c>
      <c r="B5" s="34">
        <v>53230.35</v>
      </c>
      <c r="C5" s="18">
        <v>1.4999999999999999E-2</v>
      </c>
      <c r="D5" s="7">
        <f>SUM(B5*1.015)</f>
        <v>54028.80524999999</v>
      </c>
      <c r="E5" s="19">
        <f>SUM(D5/2080)</f>
        <v>25.975387139423074</v>
      </c>
      <c r="F5" s="18">
        <v>7.4999999999999997E-3</v>
      </c>
      <c r="G5" s="7">
        <f>SUM(D5*1.0075)</f>
        <v>54434.021289374992</v>
      </c>
      <c r="H5" s="19">
        <f>SUM(G5/2080)</f>
        <v>26.170202542968745</v>
      </c>
      <c r="I5" s="45">
        <f>SUM((D5+G5)/2)</f>
        <v>54231.413269687488</v>
      </c>
    </row>
    <row r="6" spans="1:13" x14ac:dyDescent="0.25">
      <c r="A6" s="35" t="s">
        <v>9</v>
      </c>
      <c r="B6" s="36">
        <v>13392.93</v>
      </c>
      <c r="C6" s="20">
        <v>0.01</v>
      </c>
      <c r="D6" s="8">
        <f>SUM(B6*1.01)</f>
        <v>13526.8593</v>
      </c>
      <c r="E6" s="21">
        <f>SUM(D6/1040)</f>
        <v>13.006595480769231</v>
      </c>
      <c r="F6" s="23">
        <v>1.4999999999999999E-2</v>
      </c>
      <c r="G6" s="8">
        <f>SUM(D6*1.015)</f>
        <v>13729.762189499999</v>
      </c>
      <c r="H6" s="21">
        <f>SUM(G6/1040)</f>
        <v>13.201694412980769</v>
      </c>
      <c r="I6" s="46">
        <f>SUM((D6+G6)/2)</f>
        <v>13628.310744750001</v>
      </c>
    </row>
    <row r="7" spans="1:13" x14ac:dyDescent="0.25">
      <c r="A7" s="35" t="s">
        <v>10</v>
      </c>
      <c r="B7" s="36">
        <v>13392.93</v>
      </c>
      <c r="C7" s="20">
        <v>0.01</v>
      </c>
      <c r="D7" s="8">
        <f>SUM(B7*1.01)</f>
        <v>13526.8593</v>
      </c>
      <c r="E7" s="21">
        <f>SUM(D7/1040)</f>
        <v>13.006595480769231</v>
      </c>
      <c r="F7" s="23">
        <v>1.4999999999999999E-2</v>
      </c>
      <c r="G7" s="8">
        <f>SUM(D7*1.015)</f>
        <v>13729.762189499999</v>
      </c>
      <c r="H7" s="21">
        <f>SUM(G7/1040)</f>
        <v>13.201694412980769</v>
      </c>
      <c r="I7" s="46">
        <f>SUM((D7+G7)/2)</f>
        <v>13628.310744750001</v>
      </c>
      <c r="J7" s="3"/>
      <c r="K7" s="3"/>
      <c r="L7" s="3"/>
      <c r="M7" s="3"/>
    </row>
    <row r="8" spans="1:13" x14ac:dyDescent="0.25">
      <c r="A8" s="35" t="s">
        <v>11</v>
      </c>
      <c r="B8" s="36">
        <v>20057.02</v>
      </c>
      <c r="C8" s="20">
        <v>0.01</v>
      </c>
      <c r="D8" s="8">
        <f>SUM(B8*1.01)</f>
        <v>20257.590200000002</v>
      </c>
      <c r="E8" s="21">
        <f>SUM(D8/1040)</f>
        <v>19.478452115384616</v>
      </c>
      <c r="F8" s="23">
        <v>1.4999999999999999E-2</v>
      </c>
      <c r="G8" s="8">
        <f>SUM(D8*1.015)</f>
        <v>20561.454053000001</v>
      </c>
      <c r="H8" s="21">
        <f>SUM(G8/1040)</f>
        <v>19.770628897115387</v>
      </c>
      <c r="I8" s="46">
        <f>SUM((D8+G8)/2)</f>
        <v>20409.5221265</v>
      </c>
    </row>
    <row r="9" spans="1:13" ht="15.75" thickBot="1" x14ac:dyDescent="0.3">
      <c r="A9" s="31" t="s">
        <v>12</v>
      </c>
      <c r="B9" s="32">
        <v>7200</v>
      </c>
      <c r="C9" s="16" t="s">
        <v>33</v>
      </c>
      <c r="D9" s="134">
        <v>7200</v>
      </c>
      <c r="E9" s="22" t="s">
        <v>33</v>
      </c>
      <c r="F9" s="16" t="s">
        <v>33</v>
      </c>
      <c r="G9" s="134">
        <v>7200</v>
      </c>
      <c r="H9" s="24" t="s">
        <v>33</v>
      </c>
      <c r="I9" s="47">
        <v>7200</v>
      </c>
    </row>
    <row r="10" spans="1:13" ht="15.75" thickBot="1" x14ac:dyDescent="0.3">
      <c r="A10" s="9" t="s">
        <v>5</v>
      </c>
      <c r="B10" s="27">
        <f>SUM(B4:B9)</f>
        <v>180203.37999999998</v>
      </c>
      <c r="C10" s="133"/>
      <c r="D10" s="43">
        <f>SUM(D4:D9)</f>
        <v>181470.26405</v>
      </c>
      <c r="E10" s="130"/>
      <c r="F10" s="133"/>
      <c r="G10" s="43">
        <f>SUM(G4:G9)</f>
        <v>182585.149721375</v>
      </c>
      <c r="H10" s="131"/>
      <c r="I10" s="43">
        <f>SUM(I4:I9)</f>
        <v>182027.70688568748</v>
      </c>
    </row>
    <row r="11" spans="1:13" x14ac:dyDescent="0.25">
      <c r="C11" s="85"/>
      <c r="D11" s="85"/>
      <c r="E11" s="129"/>
      <c r="H11" s="4"/>
    </row>
    <row r="12" spans="1:13" x14ac:dyDescent="0.25">
      <c r="A12" s="9" t="s">
        <v>13</v>
      </c>
      <c r="C12" s="11"/>
      <c r="D12" s="11"/>
      <c r="E12" s="12"/>
      <c r="H12" s="4"/>
    </row>
    <row r="13" spans="1:13" x14ac:dyDescent="0.25">
      <c r="A13" s="37" t="s">
        <v>14</v>
      </c>
      <c r="B13" s="34">
        <v>74218.87</v>
      </c>
      <c r="C13" s="18">
        <v>1.4999999999999999E-2</v>
      </c>
      <c r="D13" s="7">
        <f t="shared" ref="D13:D20" si="0">SUM(B13*1.015)</f>
        <v>75332.153049999994</v>
      </c>
      <c r="E13" s="19">
        <f t="shared" ref="E13:E20" si="1">SUM(D13/2080)</f>
        <v>36.217381274038459</v>
      </c>
      <c r="F13" s="18">
        <v>7.4999999999999997E-3</v>
      </c>
      <c r="G13" s="7">
        <f>SUM(D13*1.0075)</f>
        <v>75897.144197874994</v>
      </c>
      <c r="H13" s="19">
        <f t="shared" ref="H13:H20" si="2">SUM(G13/2080)</f>
        <v>36.489011633593748</v>
      </c>
      <c r="I13" s="45">
        <f t="shared" ref="I13:I27" si="3">SUM((D13+G13)/2)</f>
        <v>75614.648623937494</v>
      </c>
    </row>
    <row r="14" spans="1:13" x14ac:dyDescent="0.25">
      <c r="A14" s="37" t="s">
        <v>15</v>
      </c>
      <c r="B14" s="34">
        <v>63873.95</v>
      </c>
      <c r="C14" s="18">
        <v>1.4999999999999999E-2</v>
      </c>
      <c r="D14" s="7">
        <f t="shared" si="0"/>
        <v>64832.059249999991</v>
      </c>
      <c r="E14" s="19">
        <f t="shared" si="1"/>
        <v>31.169259254807688</v>
      </c>
      <c r="F14" s="18">
        <v>7.4999999999999997E-3</v>
      </c>
      <c r="G14" s="7">
        <f>SUM(D14*1.0075)</f>
        <v>65318.299694374997</v>
      </c>
      <c r="H14" s="19">
        <f t="shared" si="2"/>
        <v>31.403028699218748</v>
      </c>
      <c r="I14" s="45">
        <f t="shared" si="3"/>
        <v>65075.17947218749</v>
      </c>
    </row>
    <row r="15" spans="1:13" x14ac:dyDescent="0.25">
      <c r="A15" s="37" t="s">
        <v>16</v>
      </c>
      <c r="B15" s="34">
        <v>54500</v>
      </c>
      <c r="C15" s="18">
        <v>1.4999999999999999E-2</v>
      </c>
      <c r="D15" s="7">
        <f t="shared" si="0"/>
        <v>55317.499999999993</v>
      </c>
      <c r="E15" s="19">
        <f t="shared" si="1"/>
        <v>26.59495192307692</v>
      </c>
      <c r="F15" s="18">
        <v>5.0000000000000001E-3</v>
      </c>
      <c r="G15" s="7">
        <f>SUM(D15*1.005)</f>
        <v>55594.087499999987</v>
      </c>
      <c r="H15" s="19">
        <f t="shared" si="2"/>
        <v>26.727926682692303</v>
      </c>
      <c r="I15" s="45">
        <f t="shared" si="3"/>
        <v>55455.79374999999</v>
      </c>
    </row>
    <row r="16" spans="1:13" x14ac:dyDescent="0.25">
      <c r="A16" s="37" t="s">
        <v>17</v>
      </c>
      <c r="B16" s="34">
        <v>57334.39</v>
      </c>
      <c r="C16" s="18">
        <v>1.4999999999999999E-2</v>
      </c>
      <c r="D16" s="7">
        <f t="shared" si="0"/>
        <v>58194.405849999996</v>
      </c>
      <c r="E16" s="19">
        <f t="shared" si="1"/>
        <v>27.97807973557692</v>
      </c>
      <c r="F16" s="18">
        <v>5.0000000000000001E-3</v>
      </c>
      <c r="G16" s="7">
        <f>SUM(D16*1.005)</f>
        <v>58485.377879249987</v>
      </c>
      <c r="H16" s="19">
        <f t="shared" si="2"/>
        <v>28.117970134254801</v>
      </c>
      <c r="I16" s="45">
        <f t="shared" si="3"/>
        <v>58339.891864624995</v>
      </c>
    </row>
    <row r="17" spans="1:11" x14ac:dyDescent="0.25">
      <c r="A17" s="37" t="s">
        <v>18</v>
      </c>
      <c r="B17" s="34">
        <v>56258.239999999998</v>
      </c>
      <c r="C17" s="18">
        <v>1.4999999999999999E-2</v>
      </c>
      <c r="D17" s="7">
        <f t="shared" si="0"/>
        <v>57102.11359999999</v>
      </c>
      <c r="E17" s="19">
        <f t="shared" si="1"/>
        <v>27.452939230769225</v>
      </c>
      <c r="F17" s="18">
        <v>5.0000000000000001E-3</v>
      </c>
      <c r="G17" s="7">
        <f>SUM(D17*1.005)</f>
        <v>57387.62416799998</v>
      </c>
      <c r="H17" s="19">
        <f t="shared" si="2"/>
        <v>27.590203926923067</v>
      </c>
      <c r="I17" s="45">
        <f t="shared" si="3"/>
        <v>57244.868883999981</v>
      </c>
    </row>
    <row r="18" spans="1:11" x14ac:dyDescent="0.25">
      <c r="A18" s="37" t="s">
        <v>19</v>
      </c>
      <c r="B18" s="34">
        <v>56258.239999999998</v>
      </c>
      <c r="C18" s="18">
        <v>1.4999999999999999E-2</v>
      </c>
      <c r="D18" s="7">
        <f t="shared" si="0"/>
        <v>57102.11359999999</v>
      </c>
      <c r="E18" s="19">
        <f t="shared" si="1"/>
        <v>27.452939230769225</v>
      </c>
      <c r="F18" s="18">
        <v>5.0000000000000001E-3</v>
      </c>
      <c r="G18" s="7">
        <f>SUM(D18*1.005)</f>
        <v>57387.62416799998</v>
      </c>
      <c r="H18" s="19">
        <f t="shared" si="2"/>
        <v>27.590203926923067</v>
      </c>
      <c r="I18" s="45">
        <f t="shared" si="3"/>
        <v>57244.868883999981</v>
      </c>
    </row>
    <row r="19" spans="1:11" x14ac:dyDescent="0.25">
      <c r="A19" s="37" t="s">
        <v>20</v>
      </c>
      <c r="B19" s="34">
        <v>55317.5</v>
      </c>
      <c r="C19" s="18">
        <v>1.4999999999999999E-2</v>
      </c>
      <c r="D19" s="7">
        <f t="shared" si="0"/>
        <v>56147.262499999997</v>
      </c>
      <c r="E19" s="19">
        <f t="shared" si="1"/>
        <v>26.993876201923076</v>
      </c>
      <c r="F19" s="18">
        <v>5.0000000000000001E-3</v>
      </c>
      <c r="G19" s="7">
        <f>SUM(D19*1.005)</f>
        <v>56427.998812499995</v>
      </c>
      <c r="H19" s="19">
        <f t="shared" si="2"/>
        <v>27.128845582932691</v>
      </c>
      <c r="I19" s="45">
        <f t="shared" si="3"/>
        <v>56287.630656249996</v>
      </c>
    </row>
    <row r="20" spans="1:11" x14ac:dyDescent="0.25">
      <c r="A20" s="37" t="s">
        <v>21</v>
      </c>
      <c r="B20" s="34">
        <v>36842.9</v>
      </c>
      <c r="C20" s="18">
        <v>1.4999999999999999E-2</v>
      </c>
      <c r="D20" s="7">
        <f t="shared" si="0"/>
        <v>37395.5435</v>
      </c>
      <c r="E20" s="19">
        <f t="shared" si="1"/>
        <v>17.978626682692308</v>
      </c>
      <c r="F20" s="18">
        <v>0.01</v>
      </c>
      <c r="G20" s="7">
        <f>SUM(D20*1.01)</f>
        <v>37769.498935000003</v>
      </c>
      <c r="H20" s="19">
        <f t="shared" si="2"/>
        <v>18.158412949519231</v>
      </c>
      <c r="I20" s="45">
        <f t="shared" si="3"/>
        <v>37582.521217500005</v>
      </c>
    </row>
    <row r="21" spans="1:11" x14ac:dyDescent="0.25">
      <c r="A21" s="38" t="s">
        <v>22</v>
      </c>
      <c r="B21" s="36">
        <v>29549.040000000001</v>
      </c>
      <c r="C21" s="23">
        <v>1.4999999999999999E-2</v>
      </c>
      <c r="D21" s="8">
        <f>SUM((B21*1.015)/2)</f>
        <v>14996.137799999999</v>
      </c>
      <c r="E21" s="21">
        <f>SUM(D21/520)</f>
        <v>28.838726538461536</v>
      </c>
      <c r="F21" s="23">
        <v>5.0000000000000001E-3</v>
      </c>
      <c r="G21" s="8">
        <f t="shared" ref="G21:G26" si="4">SUM(D21*1.005)</f>
        <v>15071.118488999997</v>
      </c>
      <c r="H21" s="21">
        <f>SUM(G21/520)</f>
        <v>28.98292017115384</v>
      </c>
      <c r="I21" s="46">
        <f t="shared" si="3"/>
        <v>15033.628144499999</v>
      </c>
      <c r="J21" s="3" t="s">
        <v>35</v>
      </c>
    </row>
    <row r="22" spans="1:11" x14ac:dyDescent="0.25">
      <c r="A22" s="38" t="s">
        <v>23</v>
      </c>
      <c r="B22" s="36">
        <v>29549.040000000001</v>
      </c>
      <c r="C22" s="23">
        <v>1.4999999999999999E-2</v>
      </c>
      <c r="D22" s="8">
        <f>SUM(B22*1.015)</f>
        <v>29992.275599999997</v>
      </c>
      <c r="E22" s="21">
        <f>SUM(D22/1040)</f>
        <v>28.838726538461536</v>
      </c>
      <c r="F22" s="23">
        <v>5.0000000000000001E-3</v>
      </c>
      <c r="G22" s="8">
        <f t="shared" si="4"/>
        <v>30142.236977999994</v>
      </c>
      <c r="H22" s="21">
        <f t="shared" ref="H22:H27" si="5">SUM(G22/1040)</f>
        <v>28.98292017115384</v>
      </c>
      <c r="I22" s="46">
        <f t="shared" si="3"/>
        <v>30067.256288999997</v>
      </c>
    </row>
    <row r="23" spans="1:11" x14ac:dyDescent="0.25">
      <c r="A23" s="38" t="s">
        <v>24</v>
      </c>
      <c r="B23" s="36">
        <v>29549.040000000001</v>
      </c>
      <c r="C23" s="23">
        <v>1.4999999999999999E-2</v>
      </c>
      <c r="D23" s="8">
        <f>SUM(B23*1.015)</f>
        <v>29992.275599999997</v>
      </c>
      <c r="E23" s="21">
        <f>SUM(D23/1040)</f>
        <v>28.838726538461536</v>
      </c>
      <c r="F23" s="23">
        <v>5.0000000000000001E-3</v>
      </c>
      <c r="G23" s="8">
        <f t="shared" si="4"/>
        <v>30142.236977999994</v>
      </c>
      <c r="H23" s="21">
        <f t="shared" si="5"/>
        <v>28.98292017115384</v>
      </c>
      <c r="I23" s="46">
        <f t="shared" si="3"/>
        <v>30067.256288999997</v>
      </c>
    </row>
    <row r="24" spans="1:11" x14ac:dyDescent="0.25">
      <c r="A24" s="38" t="s">
        <v>25</v>
      </c>
      <c r="B24" s="36">
        <v>29549.040000000001</v>
      </c>
      <c r="C24" s="23">
        <v>1.4999999999999999E-2</v>
      </c>
      <c r="D24" s="8">
        <f>SUM(B24*1.015)</f>
        <v>29992.275599999997</v>
      </c>
      <c r="E24" s="21">
        <f>SUM(D24/1040)</f>
        <v>28.838726538461536</v>
      </c>
      <c r="F24" s="23">
        <v>5.0000000000000001E-3</v>
      </c>
      <c r="G24" s="8">
        <f t="shared" si="4"/>
        <v>30142.236977999994</v>
      </c>
      <c r="H24" s="21">
        <f t="shared" si="5"/>
        <v>28.98292017115384</v>
      </c>
      <c r="I24" s="46">
        <f t="shared" si="3"/>
        <v>30067.256288999997</v>
      </c>
    </row>
    <row r="25" spans="1:11" x14ac:dyDescent="0.25">
      <c r="A25" s="38" t="s">
        <v>26</v>
      </c>
      <c r="B25" s="36">
        <v>29549.040000000001</v>
      </c>
      <c r="C25" s="23">
        <v>1.4999999999999999E-2</v>
      </c>
      <c r="D25" s="8">
        <f>SUM(B25*1.015)</f>
        <v>29992.275599999997</v>
      </c>
      <c r="E25" s="21">
        <f>SUM(D25/1040)</f>
        <v>28.838726538461536</v>
      </c>
      <c r="F25" s="23">
        <v>5.0000000000000001E-3</v>
      </c>
      <c r="G25" s="8">
        <f t="shared" si="4"/>
        <v>30142.236977999994</v>
      </c>
      <c r="H25" s="21">
        <f t="shared" si="5"/>
        <v>28.98292017115384</v>
      </c>
      <c r="I25" s="46">
        <f t="shared" si="3"/>
        <v>30067.256288999997</v>
      </c>
    </row>
    <row r="26" spans="1:11" x14ac:dyDescent="0.25">
      <c r="A26" s="38" t="s">
        <v>27</v>
      </c>
      <c r="B26" s="36">
        <v>29549.040000000001</v>
      </c>
      <c r="C26" s="23">
        <v>1.4999999999999999E-2</v>
      </c>
      <c r="D26" s="8">
        <f>SUM(B26*1.015)</f>
        <v>29992.275599999997</v>
      </c>
      <c r="E26" s="21">
        <f>SUM(D26/1040)</f>
        <v>28.838726538461536</v>
      </c>
      <c r="F26" s="23">
        <v>5.0000000000000001E-3</v>
      </c>
      <c r="G26" s="8">
        <f t="shared" si="4"/>
        <v>30142.236977999994</v>
      </c>
      <c r="H26" s="21">
        <f t="shared" si="5"/>
        <v>28.98292017115384</v>
      </c>
      <c r="I26" s="46">
        <f t="shared" si="3"/>
        <v>30067.256288999997</v>
      </c>
    </row>
    <row r="27" spans="1:11" ht="15.75" thickBot="1" x14ac:dyDescent="0.3">
      <c r="A27" s="38" t="s">
        <v>28</v>
      </c>
      <c r="B27" s="39" t="s">
        <v>33</v>
      </c>
      <c r="C27" s="25" t="s">
        <v>33</v>
      </c>
      <c r="D27" s="135">
        <v>20800</v>
      </c>
      <c r="E27" s="21">
        <v>20</v>
      </c>
      <c r="F27" s="23">
        <v>1.4999999999999999E-2</v>
      </c>
      <c r="G27" s="135">
        <f>SUM((D27*F27)+D27)</f>
        <v>21112</v>
      </c>
      <c r="H27" s="21">
        <f t="shared" si="5"/>
        <v>20.3</v>
      </c>
      <c r="I27" s="48">
        <f t="shared" si="3"/>
        <v>20956</v>
      </c>
      <c r="J27" s="140"/>
    </row>
    <row r="28" spans="1:11" ht="15.75" thickBot="1" x14ac:dyDescent="0.3">
      <c r="A28" s="9" t="s">
        <v>5</v>
      </c>
      <c r="B28" s="27">
        <f>SUM(B13:B27)</f>
        <v>631898.33000000007</v>
      </c>
      <c r="C28" s="133"/>
      <c r="D28" s="43">
        <f>SUM(D13:D27)</f>
        <v>647180.66715000011</v>
      </c>
      <c r="E28" s="130"/>
      <c r="F28" s="133"/>
      <c r="G28" s="43">
        <f>SUM(G13:G27)</f>
        <v>651161.95873399987</v>
      </c>
      <c r="H28" s="131"/>
      <c r="I28" s="43">
        <f>SUM(I13:I27)</f>
        <v>649171.31294200011</v>
      </c>
    </row>
    <row r="29" spans="1:11" x14ac:dyDescent="0.25">
      <c r="C29" s="85"/>
      <c r="D29" s="85"/>
      <c r="E29" s="129"/>
      <c r="H29" s="4"/>
    </row>
    <row r="30" spans="1:11" x14ac:dyDescent="0.25">
      <c r="A30" s="9" t="s">
        <v>29</v>
      </c>
      <c r="C30" s="11"/>
      <c r="D30" s="11"/>
      <c r="E30" s="12"/>
      <c r="H30" s="4"/>
    </row>
    <row r="31" spans="1:11" x14ac:dyDescent="0.25">
      <c r="A31" s="37" t="s">
        <v>30</v>
      </c>
      <c r="B31" s="34">
        <v>64518.48</v>
      </c>
      <c r="C31" s="18">
        <v>1.4999999999999999E-2</v>
      </c>
      <c r="D31" s="7">
        <f>SUM(B31*1.015)</f>
        <v>65486.2572</v>
      </c>
      <c r="E31" s="19">
        <f>SUM(D31/2080)</f>
        <v>31.483777499999999</v>
      </c>
      <c r="F31" s="18">
        <v>7.4999999999999997E-3</v>
      </c>
      <c r="G31" s="7">
        <f>SUM(D31*1.0075)</f>
        <v>65977.404129000002</v>
      </c>
      <c r="H31" s="19">
        <f>SUM(G31/2080)</f>
        <v>31.719905831250003</v>
      </c>
      <c r="I31" s="45">
        <f>SUM((D31+G31)/2)</f>
        <v>65731.830664499998</v>
      </c>
      <c r="J31" s="3"/>
      <c r="K31" s="3"/>
    </row>
    <row r="32" spans="1:11" x14ac:dyDescent="0.25">
      <c r="A32" s="37" t="s">
        <v>31</v>
      </c>
      <c r="B32" s="34">
        <v>41673.06</v>
      </c>
      <c r="C32" s="26">
        <v>0.01</v>
      </c>
      <c r="D32" s="7">
        <f>SUM(B32*1.01)</f>
        <v>42089.7906</v>
      </c>
      <c r="E32" s="19">
        <f>SUM(D32/2080)</f>
        <v>20.235476250000001</v>
      </c>
      <c r="F32" s="18">
        <v>1.7500000000000002E-2</v>
      </c>
      <c r="G32" s="7">
        <f>SUM(D32*1.0175)</f>
        <v>42826.361935500005</v>
      </c>
      <c r="H32" s="19">
        <f>SUM(G32/2080)</f>
        <v>20.589597084375001</v>
      </c>
      <c r="I32" s="45">
        <f>SUM((D32+G32)/2)</f>
        <v>42458.076267750002</v>
      </c>
      <c r="J32" s="3"/>
      <c r="K32" s="3"/>
    </row>
    <row r="33" spans="1:11" ht="15.75" thickBot="1" x14ac:dyDescent="0.3">
      <c r="A33" s="37" t="s">
        <v>32</v>
      </c>
      <c r="B33" s="34">
        <v>38619.760000000002</v>
      </c>
      <c r="C33" s="26">
        <v>0.01</v>
      </c>
      <c r="D33" s="136">
        <f>SUM(B33*1.01)</f>
        <v>39005.957600000002</v>
      </c>
      <c r="E33" s="19">
        <f>SUM(D33/2080)</f>
        <v>18.75286423076923</v>
      </c>
      <c r="F33" s="18">
        <v>1.7500000000000002E-2</v>
      </c>
      <c r="G33" s="136">
        <f>SUM(D33*1.0175)</f>
        <v>39688.561858000001</v>
      </c>
      <c r="H33" s="19">
        <f>SUM(G33/2080)</f>
        <v>19.081039354807693</v>
      </c>
      <c r="I33" s="49">
        <f>SUM((D33+G33)/2)</f>
        <v>39347.259728999998</v>
      </c>
      <c r="J33" s="3"/>
      <c r="K33" s="3"/>
    </row>
    <row r="34" spans="1:11" ht="15.75" thickBot="1" x14ac:dyDescent="0.3">
      <c r="A34" s="9" t="s">
        <v>5</v>
      </c>
      <c r="B34" s="27">
        <f>SUM(B31:B33)</f>
        <v>144811.30000000002</v>
      </c>
      <c r="C34" s="133"/>
      <c r="D34" s="43">
        <f>SUM(D31:D33)</f>
        <v>146582.00539999999</v>
      </c>
      <c r="E34" s="132"/>
      <c r="F34" s="133"/>
      <c r="G34" s="43">
        <f>SUM(G31:G33)</f>
        <v>148492.3279225</v>
      </c>
      <c r="H34" s="132"/>
      <c r="I34" s="43">
        <f>SUM(I31:I33)</f>
        <v>147537.16666125</v>
      </c>
    </row>
  </sheetData>
  <mergeCells count="2">
    <mergeCell ref="C1:E1"/>
    <mergeCell ref="F1:H1"/>
  </mergeCells>
  <pageMargins left="0.7" right="0.2" top="0.75" bottom="0.75" header="0.3" footer="0.3"/>
  <pageSetup scale="80" fitToHeight="0" orientation="landscape" r:id="rId1"/>
  <headerFooter>
    <oddHeader>&amp;C&amp;16PAY RAISES</oddHeader>
    <oddFooter>&amp;R1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01A168-1B23-45BA-BBCA-8520AAAFE028}">
  <dimension ref="A1:I18"/>
  <sheetViews>
    <sheetView zoomScaleNormal="100" workbookViewId="0">
      <selection activeCell="G13" sqref="G13"/>
    </sheetView>
  </sheetViews>
  <sheetFormatPr defaultRowHeight="15" x14ac:dyDescent="0.25"/>
  <cols>
    <col min="5" max="5" width="10.85546875" customWidth="1"/>
    <col min="6" max="6" width="12.28515625" customWidth="1"/>
    <col min="7" max="7" width="11.7109375" customWidth="1"/>
    <col min="8" max="8" width="11.85546875" customWidth="1"/>
    <col min="9" max="9" width="18.7109375" customWidth="1"/>
  </cols>
  <sheetData>
    <row r="1" spans="1:9" ht="45.75" thickBot="1" x14ac:dyDescent="0.3">
      <c r="E1" s="53" t="s">
        <v>60</v>
      </c>
      <c r="F1" s="53" t="s">
        <v>38</v>
      </c>
      <c r="G1" s="63" t="s">
        <v>62</v>
      </c>
      <c r="H1" s="53" t="s">
        <v>39</v>
      </c>
      <c r="I1" s="52" t="s">
        <v>59</v>
      </c>
    </row>
    <row r="2" spans="1:9" ht="15.75" thickBot="1" x14ac:dyDescent="0.3">
      <c r="A2" s="173" t="s">
        <v>69</v>
      </c>
      <c r="B2" s="175"/>
      <c r="E2" s="2"/>
      <c r="F2" s="2"/>
      <c r="G2" s="2"/>
      <c r="H2" s="2"/>
    </row>
    <row r="3" spans="1:9" x14ac:dyDescent="0.25">
      <c r="A3" s="13">
        <v>7411</v>
      </c>
      <c r="B3" s="153" t="s">
        <v>187</v>
      </c>
      <c r="C3" s="152"/>
      <c r="D3" s="152"/>
      <c r="E3" s="58">
        <v>4637.6000000000004</v>
      </c>
      <c r="F3" s="58">
        <v>15000</v>
      </c>
      <c r="G3" s="65">
        <v>464.2</v>
      </c>
      <c r="H3" s="58">
        <v>15000</v>
      </c>
      <c r="I3" s="10"/>
    </row>
    <row r="4" spans="1:9" ht="15.75" thickBot="1" x14ac:dyDescent="0.3">
      <c r="A4" s="10">
        <v>7412</v>
      </c>
      <c r="B4" s="152" t="s">
        <v>188</v>
      </c>
      <c r="C4" s="152"/>
      <c r="D4" s="152"/>
      <c r="E4" s="62">
        <v>0</v>
      </c>
      <c r="F4" s="62">
        <v>10000</v>
      </c>
      <c r="G4" s="66">
        <v>-7000</v>
      </c>
      <c r="H4" s="62">
        <v>10000</v>
      </c>
      <c r="I4" s="10"/>
    </row>
    <row r="5" spans="1:9" ht="15.75" thickBot="1" x14ac:dyDescent="0.3">
      <c r="A5" s="5" t="s">
        <v>64</v>
      </c>
      <c r="E5" s="43">
        <f>SUM(E3:E4)</f>
        <v>4637.6000000000004</v>
      </c>
      <c r="F5" s="43">
        <f>SUM(F3:F4)</f>
        <v>25000</v>
      </c>
      <c r="G5" s="67">
        <f>SUM(G3:G4)</f>
        <v>-6535.8</v>
      </c>
      <c r="H5" s="43">
        <f>SUM(H3:H4)</f>
        <v>25000</v>
      </c>
    </row>
    <row r="6" spans="1:9" ht="15.75" thickBot="1" x14ac:dyDescent="0.3"/>
    <row r="7" spans="1:9" ht="15.75" thickBot="1" x14ac:dyDescent="0.3">
      <c r="A7" s="173" t="s">
        <v>190</v>
      </c>
      <c r="B7" s="175"/>
      <c r="E7" s="2"/>
      <c r="F7" s="2"/>
      <c r="G7" s="2"/>
      <c r="H7" s="2"/>
    </row>
    <row r="8" spans="1:9" x14ac:dyDescent="0.25">
      <c r="A8" s="13">
        <v>7511</v>
      </c>
      <c r="B8" s="153" t="s">
        <v>192</v>
      </c>
      <c r="C8" s="152"/>
      <c r="D8" s="152"/>
      <c r="E8" s="58">
        <v>0</v>
      </c>
      <c r="F8" s="58">
        <v>2000</v>
      </c>
      <c r="G8" s="65">
        <v>64.92</v>
      </c>
      <c r="H8" s="58">
        <v>2000</v>
      </c>
      <c r="I8" s="10"/>
    </row>
    <row r="9" spans="1:9" x14ac:dyDescent="0.25">
      <c r="A9" s="76">
        <v>7512</v>
      </c>
      <c r="B9" s="152" t="s">
        <v>193</v>
      </c>
      <c r="C9" s="152"/>
      <c r="D9" s="152"/>
      <c r="E9" s="58">
        <v>1850</v>
      </c>
      <c r="F9" s="58">
        <v>173150</v>
      </c>
      <c r="G9" s="65">
        <v>1500</v>
      </c>
      <c r="H9" s="58">
        <v>173150</v>
      </c>
      <c r="I9" s="10"/>
    </row>
    <row r="10" spans="1:9" x14ac:dyDescent="0.25">
      <c r="A10" s="10">
        <v>7513</v>
      </c>
      <c r="B10" s="152" t="s">
        <v>194</v>
      </c>
      <c r="C10" s="152"/>
      <c r="D10" s="152"/>
      <c r="E10" s="58">
        <v>2565</v>
      </c>
      <c r="F10" s="58">
        <v>0</v>
      </c>
      <c r="G10" s="65">
        <v>0</v>
      </c>
      <c r="H10" s="58">
        <v>0</v>
      </c>
      <c r="I10" s="10"/>
    </row>
    <row r="11" spans="1:9" x14ac:dyDescent="0.25">
      <c r="A11" s="76">
        <v>7514</v>
      </c>
      <c r="B11" s="152" t="s">
        <v>195</v>
      </c>
      <c r="C11" s="152"/>
      <c r="D11" s="152"/>
      <c r="E11" s="58">
        <v>225</v>
      </c>
      <c r="F11" s="58">
        <v>0</v>
      </c>
      <c r="G11" s="65">
        <v>0</v>
      </c>
      <c r="H11" s="58">
        <v>0</v>
      </c>
      <c r="I11" s="10"/>
    </row>
    <row r="12" spans="1:9" ht="15.75" thickBot="1" x14ac:dyDescent="0.3">
      <c r="A12" s="10">
        <v>7515</v>
      </c>
      <c r="B12" s="152" t="s">
        <v>196</v>
      </c>
      <c r="C12" s="152"/>
      <c r="D12" s="152"/>
      <c r="E12" s="58">
        <v>2025.62</v>
      </c>
      <c r="F12" s="58">
        <v>0</v>
      </c>
      <c r="G12" s="65">
        <v>0</v>
      </c>
      <c r="H12" s="58">
        <v>0</v>
      </c>
      <c r="I12" s="10"/>
    </row>
    <row r="13" spans="1:9" ht="15.75" thickBot="1" x14ac:dyDescent="0.3">
      <c r="A13" s="5" t="s">
        <v>64</v>
      </c>
      <c r="E13" s="43">
        <f>SUM(E8:E12)</f>
        <v>6665.62</v>
      </c>
      <c r="F13" s="43">
        <f>SUM(F8:F12)</f>
        <v>175150</v>
      </c>
      <c r="G13" s="67">
        <f>SUM(G8:G12)</f>
        <v>1564.92</v>
      </c>
      <c r="H13" s="43">
        <f>SUM(H8:H12)</f>
        <v>175150</v>
      </c>
    </row>
    <row r="14" spans="1:9" ht="15.75" thickBot="1" x14ac:dyDescent="0.3">
      <c r="E14" s="82"/>
      <c r="F14" s="82"/>
      <c r="G14" s="84"/>
      <c r="H14" s="82"/>
      <c r="I14" s="83"/>
    </row>
    <row r="15" spans="1:9" ht="15.75" thickBot="1" x14ac:dyDescent="0.3">
      <c r="A15" s="173" t="s">
        <v>191</v>
      </c>
      <c r="B15" s="175"/>
      <c r="E15" s="2"/>
      <c r="F15" s="2"/>
      <c r="G15" s="2"/>
      <c r="H15" s="2"/>
    </row>
    <row r="16" spans="1:9" x14ac:dyDescent="0.25">
      <c r="A16" s="13">
        <v>7611</v>
      </c>
      <c r="B16" s="153" t="s">
        <v>197</v>
      </c>
      <c r="C16" s="152"/>
      <c r="D16" s="152"/>
      <c r="E16" s="58">
        <v>767033.6</v>
      </c>
      <c r="F16" s="58">
        <v>773000</v>
      </c>
      <c r="G16" s="65">
        <v>450538.4</v>
      </c>
      <c r="H16" s="58">
        <v>773000</v>
      </c>
      <c r="I16" s="10"/>
    </row>
    <row r="17" spans="1:9" ht="15.75" thickBot="1" x14ac:dyDescent="0.3">
      <c r="A17" s="10">
        <v>7612</v>
      </c>
      <c r="B17" s="152" t="s">
        <v>198</v>
      </c>
      <c r="C17" s="152"/>
      <c r="D17" s="152"/>
      <c r="E17" s="62">
        <v>1840</v>
      </c>
      <c r="F17" s="62">
        <v>2600</v>
      </c>
      <c r="G17" s="66">
        <v>475</v>
      </c>
      <c r="H17" s="62">
        <v>2600</v>
      </c>
      <c r="I17" s="10"/>
    </row>
    <row r="18" spans="1:9" ht="15.75" thickBot="1" x14ac:dyDescent="0.3">
      <c r="A18" s="5" t="s">
        <v>64</v>
      </c>
      <c r="E18" s="43">
        <f>SUM(E16:E17)</f>
        <v>768873.6</v>
      </c>
      <c r="F18" s="43">
        <f>SUM(F16:F17)</f>
        <v>775600</v>
      </c>
      <c r="G18" s="67">
        <f>SUM(G16:G17)</f>
        <v>451013.4</v>
      </c>
      <c r="H18" s="43">
        <f>SUM(H16:H17)</f>
        <v>775600</v>
      </c>
    </row>
  </sheetData>
  <mergeCells count="12">
    <mergeCell ref="B4:D4"/>
    <mergeCell ref="A2:B2"/>
    <mergeCell ref="B3:D3"/>
    <mergeCell ref="B8:D8"/>
    <mergeCell ref="B9:D9"/>
    <mergeCell ref="B17:D17"/>
    <mergeCell ref="A7:B7"/>
    <mergeCell ref="A15:B15"/>
    <mergeCell ref="B11:D11"/>
    <mergeCell ref="B12:D12"/>
    <mergeCell ref="B16:D16"/>
    <mergeCell ref="B10:D10"/>
  </mergeCells>
  <pageMargins left="0.7" right="0.7" top="0.75" bottom="0.75" header="0.3" footer="0.3"/>
  <pageSetup orientation="landscape" r:id="rId1"/>
  <headerFooter>
    <oddFooter>&amp;R10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74B95B-403D-4716-8BC8-C01F829553EC}">
  <dimension ref="A1:I25"/>
  <sheetViews>
    <sheetView zoomScaleNormal="100" workbookViewId="0">
      <selection activeCell="I21" sqref="I21"/>
    </sheetView>
  </sheetViews>
  <sheetFormatPr defaultRowHeight="15" x14ac:dyDescent="0.25"/>
  <cols>
    <col min="5" max="5" width="11" customWidth="1"/>
    <col min="6" max="6" width="11.5703125" customWidth="1"/>
    <col min="7" max="7" width="12" customWidth="1"/>
    <col min="8" max="8" width="11" customWidth="1"/>
    <col min="9" max="9" width="30" customWidth="1"/>
  </cols>
  <sheetData>
    <row r="1" spans="1:9" ht="30.75" thickBot="1" x14ac:dyDescent="0.3">
      <c r="E1" s="53" t="s">
        <v>60</v>
      </c>
      <c r="F1" s="53" t="s">
        <v>38</v>
      </c>
      <c r="G1" s="63" t="s">
        <v>62</v>
      </c>
      <c r="H1" s="53" t="s">
        <v>39</v>
      </c>
      <c r="I1" s="52" t="s">
        <v>59</v>
      </c>
    </row>
    <row r="2" spans="1:9" ht="15.75" thickBot="1" x14ac:dyDescent="0.3">
      <c r="A2" s="173" t="s">
        <v>199</v>
      </c>
      <c r="B2" s="174"/>
      <c r="C2" s="175"/>
      <c r="E2" s="2"/>
      <c r="F2" s="2"/>
      <c r="G2" s="2"/>
      <c r="H2" s="2"/>
    </row>
    <row r="3" spans="1:9" x14ac:dyDescent="0.25">
      <c r="A3" s="13">
        <v>7711</v>
      </c>
      <c r="B3" s="153" t="s">
        <v>202</v>
      </c>
      <c r="C3" s="153"/>
      <c r="D3" s="152"/>
      <c r="E3" s="58">
        <v>197225.04</v>
      </c>
      <c r="F3" s="58">
        <v>197225</v>
      </c>
      <c r="G3" s="65">
        <v>98612.92</v>
      </c>
      <c r="H3" s="58">
        <v>197225</v>
      </c>
      <c r="I3" s="10"/>
    </row>
    <row r="4" spans="1:9" x14ac:dyDescent="0.25">
      <c r="A4" s="13">
        <v>7712</v>
      </c>
      <c r="B4" s="165" t="s">
        <v>203</v>
      </c>
      <c r="C4" s="166"/>
      <c r="D4" s="167"/>
      <c r="E4" s="62">
        <v>7841.95</v>
      </c>
      <c r="F4" s="62">
        <v>35000</v>
      </c>
      <c r="G4" s="66">
        <v>15260.7</v>
      </c>
      <c r="H4" s="62">
        <v>35000</v>
      </c>
      <c r="I4" s="10"/>
    </row>
    <row r="5" spans="1:9" x14ac:dyDescent="0.25">
      <c r="A5" s="13">
        <v>7713</v>
      </c>
      <c r="B5" s="165" t="s">
        <v>204</v>
      </c>
      <c r="C5" s="166"/>
      <c r="D5" s="167"/>
      <c r="E5" s="62">
        <v>9338.2000000000007</v>
      </c>
      <c r="F5" s="62">
        <v>10000</v>
      </c>
      <c r="G5" s="66">
        <v>6917.06</v>
      </c>
      <c r="H5" s="62">
        <v>10000</v>
      </c>
      <c r="I5" s="10"/>
    </row>
    <row r="6" spans="1:9" x14ac:dyDescent="0.25">
      <c r="A6" s="13">
        <v>7714</v>
      </c>
      <c r="B6" s="165" t="s">
        <v>205</v>
      </c>
      <c r="C6" s="166"/>
      <c r="D6" s="167"/>
      <c r="E6" s="62">
        <v>2343.25</v>
      </c>
      <c r="F6" s="62">
        <v>7500</v>
      </c>
      <c r="G6" s="66">
        <v>4150.99</v>
      </c>
      <c r="H6" s="62">
        <v>7500</v>
      </c>
      <c r="I6" s="10"/>
    </row>
    <row r="7" spans="1:9" x14ac:dyDescent="0.25">
      <c r="A7" s="13">
        <v>7716</v>
      </c>
      <c r="B7" s="165" t="s">
        <v>206</v>
      </c>
      <c r="C7" s="166"/>
      <c r="D7" s="167"/>
      <c r="E7" s="62">
        <v>260</v>
      </c>
      <c r="F7" s="62">
        <v>500</v>
      </c>
      <c r="G7" s="66">
        <v>13.97</v>
      </c>
      <c r="H7" s="62">
        <v>500</v>
      </c>
      <c r="I7" s="10"/>
    </row>
    <row r="8" spans="1:9" ht="15.75" thickBot="1" x14ac:dyDescent="0.3">
      <c r="A8" s="103">
        <v>7715</v>
      </c>
      <c r="B8" s="182" t="s">
        <v>207</v>
      </c>
      <c r="C8" s="182"/>
      <c r="D8" s="182"/>
      <c r="E8" s="104">
        <v>9090</v>
      </c>
      <c r="F8" s="104">
        <v>0</v>
      </c>
      <c r="G8" s="105">
        <v>0</v>
      </c>
      <c r="H8" s="104">
        <v>0</v>
      </c>
      <c r="I8" s="77" t="s">
        <v>208</v>
      </c>
    </row>
    <row r="9" spans="1:9" ht="15.75" thickBot="1" x14ac:dyDescent="0.3">
      <c r="A9" s="5" t="s">
        <v>64</v>
      </c>
      <c r="E9" s="43">
        <f>SUM(E3:E8)</f>
        <v>226098.44000000003</v>
      </c>
      <c r="F9" s="43">
        <f>SUM(F3:F8)</f>
        <v>250225</v>
      </c>
      <c r="G9" s="67">
        <f>SUM(G3:G8)</f>
        <v>124955.64</v>
      </c>
      <c r="H9" s="43">
        <f>SUM(H3:H8)</f>
        <v>250225</v>
      </c>
    </row>
    <row r="10" spans="1:9" ht="15.75" thickBot="1" x14ac:dyDescent="0.3"/>
    <row r="11" spans="1:9" ht="15.75" thickBot="1" x14ac:dyDescent="0.3">
      <c r="A11" s="173" t="s">
        <v>200</v>
      </c>
      <c r="B11" s="175"/>
      <c r="E11" s="2"/>
      <c r="F11" s="2"/>
      <c r="G11" s="2"/>
      <c r="H11" s="2"/>
    </row>
    <row r="12" spans="1:9" x14ac:dyDescent="0.25">
      <c r="A12" s="13">
        <v>8311</v>
      </c>
      <c r="B12" s="153" t="s">
        <v>209</v>
      </c>
      <c r="C12" s="152"/>
      <c r="D12" s="152"/>
      <c r="E12" s="58">
        <v>0</v>
      </c>
      <c r="F12" s="58">
        <v>2500</v>
      </c>
      <c r="G12" s="65">
        <v>1893</v>
      </c>
      <c r="H12" s="59">
        <v>5500</v>
      </c>
      <c r="I12" s="10"/>
    </row>
    <row r="13" spans="1:9" x14ac:dyDescent="0.25">
      <c r="A13" s="106">
        <v>8312</v>
      </c>
      <c r="B13" s="183" t="s">
        <v>210</v>
      </c>
      <c r="C13" s="184"/>
      <c r="D13" s="185"/>
      <c r="E13" s="107">
        <v>3605</v>
      </c>
      <c r="F13" s="107">
        <v>0</v>
      </c>
      <c r="G13" s="108">
        <v>0</v>
      </c>
      <c r="H13" s="107">
        <v>0</v>
      </c>
      <c r="I13" s="77" t="s">
        <v>208</v>
      </c>
    </row>
    <row r="14" spans="1:9" x14ac:dyDescent="0.25">
      <c r="A14" s="76">
        <v>8313</v>
      </c>
      <c r="B14" s="152" t="s">
        <v>211</v>
      </c>
      <c r="C14" s="152"/>
      <c r="D14" s="152"/>
      <c r="E14" s="58">
        <v>0</v>
      </c>
      <c r="F14" s="58">
        <v>2300</v>
      </c>
      <c r="G14" s="65">
        <v>425</v>
      </c>
      <c r="H14" s="58">
        <v>2300</v>
      </c>
      <c r="I14" s="10"/>
    </row>
    <row r="15" spans="1:9" x14ac:dyDescent="0.25">
      <c r="A15" s="76">
        <v>8314</v>
      </c>
      <c r="B15" s="152" t="s">
        <v>207</v>
      </c>
      <c r="C15" s="152"/>
      <c r="D15" s="152"/>
      <c r="E15" s="58">
        <v>0</v>
      </c>
      <c r="F15" s="58">
        <v>20000</v>
      </c>
      <c r="G15" s="65">
        <v>0</v>
      </c>
      <c r="H15" s="58">
        <v>20000</v>
      </c>
      <c r="I15" s="10"/>
    </row>
    <row r="16" spans="1:9" ht="15.75" thickBot="1" x14ac:dyDescent="0.3">
      <c r="A16" s="10">
        <v>8315</v>
      </c>
      <c r="B16" s="152" t="s">
        <v>216</v>
      </c>
      <c r="C16" s="152"/>
      <c r="D16" s="152"/>
      <c r="E16" s="58">
        <v>8850</v>
      </c>
      <c r="F16" s="58">
        <v>9240</v>
      </c>
      <c r="G16" s="65">
        <v>4425</v>
      </c>
      <c r="H16" s="58">
        <v>9240</v>
      </c>
      <c r="I16" s="10"/>
    </row>
    <row r="17" spans="1:9" ht="15.75" thickBot="1" x14ac:dyDescent="0.3">
      <c r="A17" s="5" t="s">
        <v>64</v>
      </c>
      <c r="E17" s="43">
        <f>SUM(E12:E16)</f>
        <v>12455</v>
      </c>
      <c r="F17" s="43">
        <f>SUM(F12:F16)</f>
        <v>34040</v>
      </c>
      <c r="G17" s="67">
        <f>SUM(G12:G16)</f>
        <v>6743</v>
      </c>
      <c r="H17" s="81">
        <f>SUM(H12:H16)</f>
        <v>37040</v>
      </c>
    </row>
    <row r="18" spans="1:9" ht="15.75" thickBot="1" x14ac:dyDescent="0.3">
      <c r="E18" s="82"/>
      <c r="F18" s="82"/>
      <c r="G18" s="84"/>
      <c r="H18" s="82"/>
      <c r="I18" s="83"/>
    </row>
    <row r="19" spans="1:9" ht="15.75" thickBot="1" x14ac:dyDescent="0.3">
      <c r="A19" s="173" t="s">
        <v>201</v>
      </c>
      <c r="B19" s="175"/>
      <c r="E19" s="2"/>
      <c r="F19" s="2"/>
      <c r="G19" s="2"/>
      <c r="H19" s="2"/>
    </row>
    <row r="20" spans="1:9" x14ac:dyDescent="0.25">
      <c r="A20" s="13">
        <v>8611</v>
      </c>
      <c r="B20" s="153" t="s">
        <v>212</v>
      </c>
      <c r="C20" s="152"/>
      <c r="D20" s="152"/>
      <c r="E20" s="58">
        <v>2062.1</v>
      </c>
      <c r="F20" s="58">
        <v>15000</v>
      </c>
      <c r="G20" s="65">
        <v>7938.06</v>
      </c>
      <c r="H20" s="59">
        <v>25000</v>
      </c>
      <c r="I20" s="10" t="s">
        <v>240</v>
      </c>
    </row>
    <row r="21" spans="1:9" x14ac:dyDescent="0.25">
      <c r="A21" s="13">
        <v>8612</v>
      </c>
      <c r="B21" s="165" t="s">
        <v>213</v>
      </c>
      <c r="C21" s="166"/>
      <c r="D21" s="167"/>
      <c r="E21" s="62">
        <v>0</v>
      </c>
      <c r="F21" s="62">
        <v>0</v>
      </c>
      <c r="G21" s="66">
        <v>171.94</v>
      </c>
      <c r="H21" s="79">
        <v>6000</v>
      </c>
      <c r="I21" s="141"/>
    </row>
    <row r="22" spans="1:9" x14ac:dyDescent="0.25">
      <c r="A22" s="13">
        <v>8613</v>
      </c>
      <c r="B22" s="165" t="s">
        <v>214</v>
      </c>
      <c r="C22" s="166"/>
      <c r="D22" s="167"/>
      <c r="E22" s="62">
        <v>0</v>
      </c>
      <c r="F22" s="62">
        <v>1000</v>
      </c>
      <c r="G22" s="66">
        <v>0</v>
      </c>
      <c r="H22" s="62">
        <v>1000</v>
      </c>
      <c r="I22" s="10"/>
    </row>
    <row r="23" spans="1:9" x14ac:dyDescent="0.25">
      <c r="A23" s="10">
        <v>8615</v>
      </c>
      <c r="B23" s="152" t="s">
        <v>215</v>
      </c>
      <c r="C23" s="152"/>
      <c r="D23" s="152"/>
      <c r="E23" s="58">
        <v>626.9</v>
      </c>
      <c r="F23" s="58">
        <v>4500</v>
      </c>
      <c r="G23" s="65">
        <v>661.98</v>
      </c>
      <c r="H23" s="58">
        <v>4500</v>
      </c>
      <c r="I23" s="10"/>
    </row>
    <row r="24" spans="1:9" s="142" customFormat="1" ht="15.75" thickBot="1" x14ac:dyDescent="0.3">
      <c r="A24" s="148">
        <v>8616</v>
      </c>
      <c r="B24" s="179" t="s">
        <v>241</v>
      </c>
      <c r="C24" s="180"/>
      <c r="D24" s="181"/>
      <c r="E24" s="147" t="s">
        <v>33</v>
      </c>
      <c r="F24" s="146" t="s">
        <v>33</v>
      </c>
      <c r="G24" s="145" t="s">
        <v>33</v>
      </c>
      <c r="H24" s="112">
        <v>10000</v>
      </c>
      <c r="I24" s="143"/>
    </row>
    <row r="25" spans="1:9" ht="15.75" thickBot="1" x14ac:dyDescent="0.3">
      <c r="A25" s="5" t="s">
        <v>64</v>
      </c>
      <c r="E25" s="43">
        <f>SUM(E20:E24)</f>
        <v>2689</v>
      </c>
      <c r="F25" s="43">
        <f>SUM(F20:F24)</f>
        <v>20500</v>
      </c>
      <c r="G25" s="67">
        <f>SUM(G20:G24)</f>
        <v>8771.98</v>
      </c>
      <c r="H25" s="81">
        <f>SUM(H20:H24)</f>
        <v>46500</v>
      </c>
    </row>
  </sheetData>
  <mergeCells count="19">
    <mergeCell ref="B21:D21"/>
    <mergeCell ref="B22:D22"/>
    <mergeCell ref="B15:D15"/>
    <mergeCell ref="B16:D16"/>
    <mergeCell ref="A19:B19"/>
    <mergeCell ref="B20:D20"/>
    <mergeCell ref="B24:D24"/>
    <mergeCell ref="A2:C2"/>
    <mergeCell ref="B4:D4"/>
    <mergeCell ref="B5:D5"/>
    <mergeCell ref="B6:D6"/>
    <mergeCell ref="B23:D23"/>
    <mergeCell ref="B3:D3"/>
    <mergeCell ref="B8:D8"/>
    <mergeCell ref="A11:B11"/>
    <mergeCell ref="B12:D12"/>
    <mergeCell ref="B14:D14"/>
    <mergeCell ref="B7:D7"/>
    <mergeCell ref="B13:D13"/>
  </mergeCells>
  <pageMargins left="0.7" right="0.7" top="0.75" bottom="0.75" header="0.3" footer="0.3"/>
  <pageSetup orientation="landscape" r:id="rId1"/>
  <headerFooter>
    <oddFooter>&amp;R11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84CC3A-40F7-4CB2-AD20-7BC0763548C9}">
  <dimension ref="A1:G31"/>
  <sheetViews>
    <sheetView tabSelected="1" zoomScaleNormal="100" workbookViewId="0">
      <selection activeCell="A33" sqref="A33"/>
    </sheetView>
  </sheetViews>
  <sheetFormatPr defaultRowHeight="15" x14ac:dyDescent="0.25"/>
  <cols>
    <col min="1" max="1" width="22.85546875" bestFit="1" customWidth="1"/>
    <col min="2" max="2" width="12.7109375" bestFit="1" customWidth="1"/>
    <col min="3" max="3" width="18.28515625" customWidth="1"/>
    <col min="5" max="7" width="20.7109375" customWidth="1"/>
  </cols>
  <sheetData>
    <row r="1" spans="1:7" ht="15.75" thickBot="1" x14ac:dyDescent="0.3">
      <c r="A1" s="109" t="s">
        <v>217</v>
      </c>
      <c r="B1" s="109" t="s">
        <v>218</v>
      </c>
    </row>
    <row r="2" spans="1:7" ht="18.75" x14ac:dyDescent="0.3">
      <c r="A2" s="120" t="s">
        <v>220</v>
      </c>
      <c r="B2" s="111">
        <f>Admin1!$H$14</f>
        <v>254146.71981499996</v>
      </c>
      <c r="C2" s="3" t="s">
        <v>149</v>
      </c>
      <c r="E2" s="115" t="s">
        <v>227</v>
      </c>
      <c r="F2" s="116" t="s">
        <v>228</v>
      </c>
      <c r="G2" s="117" t="s">
        <v>229</v>
      </c>
    </row>
    <row r="3" spans="1:7" ht="19.5" thickBot="1" x14ac:dyDescent="0.35">
      <c r="A3" s="37" t="s">
        <v>65</v>
      </c>
      <c r="B3" s="58">
        <f>Admin1!$H$22</f>
        <v>1600</v>
      </c>
      <c r="E3" s="113">
        <f>Revenue!$F$21</f>
        <v>3755300</v>
      </c>
      <c r="F3" s="114">
        <f>SUM(B13,B21,B31)</f>
        <v>3577221.6606120002</v>
      </c>
      <c r="G3" s="118">
        <f>SUM(F3-E3)</f>
        <v>-178078.33938799985</v>
      </c>
    </row>
    <row r="4" spans="1:7" x14ac:dyDescent="0.25">
      <c r="A4" s="37" t="s">
        <v>66</v>
      </c>
      <c r="B4" s="58">
        <f>Admin1!$H$28</f>
        <v>6450</v>
      </c>
      <c r="F4" s="144" t="s">
        <v>244</v>
      </c>
    </row>
    <row r="5" spans="1:7" x14ac:dyDescent="0.25">
      <c r="A5" s="37" t="s">
        <v>219</v>
      </c>
      <c r="B5" s="59">
        <f>Admin2!$H$14</f>
        <v>22775</v>
      </c>
    </row>
    <row r="6" spans="1:7" x14ac:dyDescent="0.25">
      <c r="A6" s="37" t="s">
        <v>221</v>
      </c>
      <c r="B6" s="58">
        <f>Admin2!$H$21</f>
        <v>18500</v>
      </c>
    </row>
    <row r="7" spans="1:7" x14ac:dyDescent="0.25">
      <c r="A7" s="37" t="s">
        <v>69</v>
      </c>
      <c r="B7" s="59">
        <f>Admin2!$H$27</f>
        <v>1750</v>
      </c>
    </row>
    <row r="8" spans="1:7" x14ac:dyDescent="0.25">
      <c r="A8" s="37" t="s">
        <v>70</v>
      </c>
      <c r="B8" s="58">
        <f>Admin2!$H$32</f>
        <v>15000</v>
      </c>
    </row>
    <row r="9" spans="1:7" x14ac:dyDescent="0.25">
      <c r="A9" s="37" t="s">
        <v>222</v>
      </c>
      <c r="B9" s="59">
        <f>Admin3!$H$14</f>
        <v>200800</v>
      </c>
    </row>
    <row r="10" spans="1:7" x14ac:dyDescent="0.25">
      <c r="A10" s="37" t="s">
        <v>72</v>
      </c>
      <c r="B10" s="58">
        <f>Admin3!$H$20</f>
        <v>132500</v>
      </c>
    </row>
    <row r="11" spans="1:7" x14ac:dyDescent="0.25">
      <c r="A11" s="37" t="s">
        <v>74</v>
      </c>
      <c r="B11" s="58">
        <f>Admin4!$H$9</f>
        <v>187100</v>
      </c>
    </row>
    <row r="12" spans="1:7" ht="15.75" thickBot="1" x14ac:dyDescent="0.3">
      <c r="A12" s="121" t="s">
        <v>77</v>
      </c>
      <c r="B12" s="112">
        <f>Admin4!$H$18</f>
        <v>52650</v>
      </c>
    </row>
    <row r="13" spans="1:7" ht="15.75" thickBot="1" x14ac:dyDescent="0.3">
      <c r="A13" s="52" t="s">
        <v>223</v>
      </c>
      <c r="B13" s="81">
        <f>SUM(B2:B12)</f>
        <v>893271.71981499996</v>
      </c>
      <c r="C13" s="3" t="s">
        <v>242</v>
      </c>
    </row>
    <row r="14" spans="1:7" x14ac:dyDescent="0.25">
      <c r="A14" s="123" t="s">
        <v>150</v>
      </c>
      <c r="B14" s="111">
        <f>Police1!$H$13</f>
        <v>858424.23521500011</v>
      </c>
      <c r="C14" s="3" t="s">
        <v>154</v>
      </c>
    </row>
    <row r="15" spans="1:7" x14ac:dyDescent="0.25">
      <c r="A15" s="124" t="s">
        <v>65</v>
      </c>
      <c r="B15" s="58">
        <f>Police1!$H$20</f>
        <v>4750</v>
      </c>
    </row>
    <row r="16" spans="1:7" x14ac:dyDescent="0.25">
      <c r="A16" s="124" t="s">
        <v>66</v>
      </c>
      <c r="B16" s="59">
        <f>Police1!$H$27</f>
        <v>13300</v>
      </c>
    </row>
    <row r="17" spans="1:3" x14ac:dyDescent="0.25">
      <c r="A17" s="124" t="s">
        <v>222</v>
      </c>
      <c r="B17" s="58">
        <f>Police2!$H$4</f>
        <v>4500</v>
      </c>
    </row>
    <row r="18" spans="1:3" x14ac:dyDescent="0.25">
      <c r="A18" s="124" t="s">
        <v>165</v>
      </c>
      <c r="B18" s="59">
        <f>Police2!$H$12</f>
        <v>58800</v>
      </c>
    </row>
    <row r="19" spans="1:3" x14ac:dyDescent="0.25">
      <c r="A19" s="124" t="s">
        <v>69</v>
      </c>
      <c r="B19" s="59">
        <f>Police2!$H$20</f>
        <v>86000</v>
      </c>
    </row>
    <row r="20" spans="1:3" ht="15.75" thickBot="1" x14ac:dyDescent="0.3">
      <c r="A20" s="125" t="s">
        <v>70</v>
      </c>
      <c r="B20" s="110">
        <f>Police2!$H$24</f>
        <v>1000</v>
      </c>
    </row>
    <row r="21" spans="1:3" ht="15.75" thickBot="1" x14ac:dyDescent="0.3">
      <c r="A21" s="52" t="s">
        <v>224</v>
      </c>
      <c r="B21" s="43">
        <f>SUM(B14:B20)</f>
        <v>1026774.2352150001</v>
      </c>
      <c r="C21" s="3" t="s">
        <v>230</v>
      </c>
    </row>
    <row r="22" spans="1:3" x14ac:dyDescent="0.25">
      <c r="A22" s="126" t="s">
        <v>173</v>
      </c>
      <c r="B22" s="111">
        <f>'Public Works1'!$H$13</f>
        <v>256810.70558200002</v>
      </c>
      <c r="C22" s="3" t="s">
        <v>238</v>
      </c>
    </row>
    <row r="23" spans="1:3" x14ac:dyDescent="0.25">
      <c r="A23" s="127" t="s">
        <v>65</v>
      </c>
      <c r="B23" s="58">
        <f>'Public Works1'!$H$21</f>
        <v>1350</v>
      </c>
    </row>
    <row r="24" spans="1:3" x14ac:dyDescent="0.25">
      <c r="A24" s="127" t="s">
        <v>225</v>
      </c>
      <c r="B24" s="59">
        <f>'Public Works1'!$H$33</f>
        <v>89500</v>
      </c>
    </row>
    <row r="25" spans="1:3" x14ac:dyDescent="0.25">
      <c r="A25" s="127" t="s">
        <v>69</v>
      </c>
      <c r="B25" s="58">
        <f>'Public Works2'!$H$5</f>
        <v>25000</v>
      </c>
    </row>
    <row r="26" spans="1:3" x14ac:dyDescent="0.25">
      <c r="A26" s="127" t="s">
        <v>190</v>
      </c>
      <c r="B26" s="58">
        <f>'Public Works2'!$H$13</f>
        <v>175150</v>
      </c>
    </row>
    <row r="27" spans="1:3" x14ac:dyDescent="0.25">
      <c r="A27" s="127" t="s">
        <v>191</v>
      </c>
      <c r="B27" s="58">
        <f>'Public Works2'!$H$18</f>
        <v>775600</v>
      </c>
    </row>
    <row r="28" spans="1:3" x14ac:dyDescent="0.25">
      <c r="A28" s="127" t="s">
        <v>199</v>
      </c>
      <c r="B28" s="58">
        <f>'Public Works3'!$H$9</f>
        <v>250225</v>
      </c>
    </row>
    <row r="29" spans="1:3" x14ac:dyDescent="0.25">
      <c r="A29" s="127" t="s">
        <v>200</v>
      </c>
      <c r="B29" s="58">
        <f>'Public Works3'!$H$17</f>
        <v>37040</v>
      </c>
    </row>
    <row r="30" spans="1:3" ht="15.75" thickBot="1" x14ac:dyDescent="0.3">
      <c r="A30" s="128" t="s">
        <v>201</v>
      </c>
      <c r="B30" s="112">
        <f>'Public Works3'!$H$25</f>
        <v>46500</v>
      </c>
    </row>
    <row r="31" spans="1:3" ht="15.75" thickBot="1" x14ac:dyDescent="0.3">
      <c r="A31" s="52" t="s">
        <v>226</v>
      </c>
      <c r="B31" s="43">
        <f>SUM(B22:B30)</f>
        <v>1657175.7055820001</v>
      </c>
      <c r="C31" s="3" t="s">
        <v>243</v>
      </c>
    </row>
  </sheetData>
  <pageMargins left="0.7" right="0.2" top="0.75" bottom="0.75" header="0.3" footer="0.3"/>
  <pageSetup scale="92" orientation="landscape" r:id="rId1"/>
  <headerFooter>
    <oddHeader>&amp;C&amp;16TOTALS</oddHeader>
    <oddFooter>&amp;R12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696DA1-4836-476A-8B35-699601B2F20C}">
  <dimension ref="A1:G23"/>
  <sheetViews>
    <sheetView zoomScaleNormal="100" workbookViewId="0">
      <selection activeCell="B23" sqref="B23"/>
    </sheetView>
  </sheetViews>
  <sheetFormatPr defaultRowHeight="15" x14ac:dyDescent="0.25"/>
  <cols>
    <col min="2" max="2" width="31.7109375" customWidth="1"/>
    <col min="3" max="6" width="12.7109375" bestFit="1" customWidth="1"/>
    <col min="7" max="7" width="16" customWidth="1"/>
  </cols>
  <sheetData>
    <row r="1" spans="1:7" ht="30.75" thickBot="1" x14ac:dyDescent="0.3">
      <c r="A1" s="52" t="s">
        <v>36</v>
      </c>
      <c r="B1" s="52" t="s">
        <v>37</v>
      </c>
      <c r="C1" s="53" t="s">
        <v>60</v>
      </c>
      <c r="D1" s="53" t="s">
        <v>38</v>
      </c>
      <c r="E1" s="63" t="s">
        <v>62</v>
      </c>
      <c r="F1" s="53" t="s">
        <v>39</v>
      </c>
      <c r="G1" s="52" t="s">
        <v>59</v>
      </c>
    </row>
    <row r="2" spans="1:7" x14ac:dyDescent="0.25">
      <c r="A2" s="54">
        <v>4101</v>
      </c>
      <c r="B2" s="55" t="s">
        <v>40</v>
      </c>
      <c r="C2" s="56">
        <v>1768950.8</v>
      </c>
      <c r="D2" s="56">
        <v>1785000</v>
      </c>
      <c r="E2" s="64">
        <v>1785731.78</v>
      </c>
      <c r="F2" s="56">
        <v>1785000</v>
      </c>
      <c r="G2" s="55"/>
    </row>
    <row r="3" spans="1:7" x14ac:dyDescent="0.25">
      <c r="A3" s="57">
        <v>4102</v>
      </c>
      <c r="B3" s="10" t="s">
        <v>41</v>
      </c>
      <c r="C3" s="58">
        <v>1295184.1000000001</v>
      </c>
      <c r="D3" s="58">
        <v>1250000</v>
      </c>
      <c r="E3" s="65">
        <v>633030.99</v>
      </c>
      <c r="F3" s="58">
        <v>1250000</v>
      </c>
      <c r="G3" s="10"/>
    </row>
    <row r="4" spans="1:7" x14ac:dyDescent="0.25">
      <c r="A4" s="57">
        <v>4103</v>
      </c>
      <c r="B4" s="10" t="s">
        <v>42</v>
      </c>
      <c r="C4" s="58">
        <v>82672.289999999994</v>
      </c>
      <c r="D4" s="58">
        <v>76000</v>
      </c>
      <c r="E4" s="65">
        <v>82647.240000000005</v>
      </c>
      <c r="F4" s="58">
        <v>76000</v>
      </c>
      <c r="G4" s="10"/>
    </row>
    <row r="5" spans="1:7" x14ac:dyDescent="0.25">
      <c r="A5" s="57">
        <v>4104</v>
      </c>
      <c r="B5" s="10" t="s">
        <v>43</v>
      </c>
      <c r="C5" s="58">
        <v>18771.68</v>
      </c>
      <c r="D5" s="58">
        <v>11500</v>
      </c>
      <c r="E5" s="65">
        <v>0</v>
      </c>
      <c r="F5" s="58">
        <v>11500</v>
      </c>
      <c r="G5" s="10"/>
    </row>
    <row r="6" spans="1:7" x14ac:dyDescent="0.25">
      <c r="A6" s="57">
        <v>4105</v>
      </c>
      <c r="B6" s="10" t="s">
        <v>44</v>
      </c>
      <c r="C6" s="58">
        <v>36152.97</v>
      </c>
      <c r="D6" s="58">
        <v>35000</v>
      </c>
      <c r="E6" s="65">
        <v>18176.07</v>
      </c>
      <c r="F6" s="58">
        <v>35000</v>
      </c>
      <c r="G6" s="10"/>
    </row>
    <row r="7" spans="1:7" x14ac:dyDescent="0.25">
      <c r="A7" s="57">
        <v>4201</v>
      </c>
      <c r="B7" s="10" t="s">
        <v>45</v>
      </c>
      <c r="C7" s="58">
        <v>29574.82</v>
      </c>
      <c r="D7" s="58">
        <v>31650</v>
      </c>
      <c r="E7" s="65">
        <v>15824.42</v>
      </c>
      <c r="F7" s="58">
        <v>31650</v>
      </c>
      <c r="G7" s="10"/>
    </row>
    <row r="8" spans="1:7" x14ac:dyDescent="0.25">
      <c r="A8" s="57">
        <v>4202</v>
      </c>
      <c r="B8" s="10" t="s">
        <v>46</v>
      </c>
      <c r="C8" s="58">
        <v>10304.92</v>
      </c>
      <c r="D8" s="58">
        <v>10000</v>
      </c>
      <c r="E8" s="65">
        <v>4414.83</v>
      </c>
      <c r="F8" s="58">
        <v>10000</v>
      </c>
      <c r="G8" s="10"/>
    </row>
    <row r="9" spans="1:7" x14ac:dyDescent="0.25">
      <c r="A9" s="57">
        <v>4301</v>
      </c>
      <c r="B9" s="10" t="s">
        <v>47</v>
      </c>
      <c r="C9" s="58">
        <v>9050</v>
      </c>
      <c r="D9" s="58">
        <v>7500</v>
      </c>
      <c r="E9" s="65">
        <v>2450</v>
      </c>
      <c r="F9" s="58">
        <v>7500</v>
      </c>
      <c r="G9" s="10"/>
    </row>
    <row r="10" spans="1:7" x14ac:dyDescent="0.25">
      <c r="A10" s="57">
        <v>4302</v>
      </c>
      <c r="B10" s="10" t="s">
        <v>48</v>
      </c>
      <c r="C10" s="58">
        <v>3852</v>
      </c>
      <c r="D10" s="58">
        <v>6500</v>
      </c>
      <c r="E10" s="65">
        <v>2201</v>
      </c>
      <c r="F10" s="59">
        <v>5000</v>
      </c>
      <c r="G10" s="77" t="s">
        <v>61</v>
      </c>
    </row>
    <row r="11" spans="1:7" x14ac:dyDescent="0.25">
      <c r="A11" s="57">
        <v>4303</v>
      </c>
      <c r="B11" s="10" t="s">
        <v>49</v>
      </c>
      <c r="C11" s="58">
        <v>8122.22</v>
      </c>
      <c r="D11" s="58">
        <v>5000</v>
      </c>
      <c r="E11" s="65">
        <v>4082.91</v>
      </c>
      <c r="F11" s="58">
        <v>5000</v>
      </c>
      <c r="G11" s="77"/>
    </row>
    <row r="12" spans="1:7" x14ac:dyDescent="0.25">
      <c r="A12" s="57">
        <v>4401</v>
      </c>
      <c r="B12" s="10" t="s">
        <v>50</v>
      </c>
      <c r="C12" s="58">
        <v>23197.39</v>
      </c>
      <c r="D12" s="58">
        <v>10000</v>
      </c>
      <c r="E12" s="65">
        <v>361.22</v>
      </c>
      <c r="F12" s="59">
        <v>2500</v>
      </c>
      <c r="G12" s="77" t="s">
        <v>61</v>
      </c>
    </row>
    <row r="13" spans="1:7" x14ac:dyDescent="0.25">
      <c r="A13" s="57">
        <v>4402</v>
      </c>
      <c r="B13" s="10" t="s">
        <v>51</v>
      </c>
      <c r="C13" s="58">
        <v>0</v>
      </c>
      <c r="D13" s="58">
        <v>2500</v>
      </c>
      <c r="E13" s="65">
        <v>0</v>
      </c>
      <c r="F13" s="58">
        <v>2500</v>
      </c>
      <c r="G13" s="77"/>
    </row>
    <row r="14" spans="1:7" x14ac:dyDescent="0.25">
      <c r="A14" s="57">
        <v>4403</v>
      </c>
      <c r="B14" s="10" t="s">
        <v>52</v>
      </c>
      <c r="C14" s="58">
        <v>1685.62</v>
      </c>
      <c r="D14" s="58">
        <v>2000</v>
      </c>
      <c r="E14" s="65">
        <v>109.94</v>
      </c>
      <c r="F14" s="59">
        <v>1000</v>
      </c>
      <c r="G14" s="77" t="s">
        <v>61</v>
      </c>
    </row>
    <row r="15" spans="1:7" x14ac:dyDescent="0.25">
      <c r="A15" s="57">
        <v>4404</v>
      </c>
      <c r="B15" s="10" t="s">
        <v>53</v>
      </c>
      <c r="C15" s="58">
        <v>1300</v>
      </c>
      <c r="D15" s="58">
        <v>1000</v>
      </c>
      <c r="E15" s="65">
        <v>1000</v>
      </c>
      <c r="F15" s="58">
        <v>1000</v>
      </c>
      <c r="G15" s="77"/>
    </row>
    <row r="16" spans="1:7" x14ac:dyDescent="0.25">
      <c r="A16" s="57">
        <v>4405</v>
      </c>
      <c r="B16" s="10" t="s">
        <v>54</v>
      </c>
      <c r="C16" s="58">
        <v>3010</v>
      </c>
      <c r="D16" s="58">
        <v>2500</v>
      </c>
      <c r="E16" s="65">
        <v>1620</v>
      </c>
      <c r="F16" s="58">
        <v>2500</v>
      </c>
      <c r="G16" s="77"/>
    </row>
    <row r="17" spans="1:7" x14ac:dyDescent="0.25">
      <c r="A17" s="57">
        <v>4406</v>
      </c>
      <c r="B17" s="10" t="s">
        <v>55</v>
      </c>
      <c r="C17" s="58">
        <v>1228.2</v>
      </c>
      <c r="D17" s="58">
        <v>1000</v>
      </c>
      <c r="E17" s="65">
        <v>1105</v>
      </c>
      <c r="F17" s="59">
        <v>1500</v>
      </c>
      <c r="G17" s="77"/>
    </row>
    <row r="18" spans="1:7" x14ac:dyDescent="0.25">
      <c r="A18" s="57">
        <v>4407</v>
      </c>
      <c r="B18" s="10" t="s">
        <v>56</v>
      </c>
      <c r="C18" s="58">
        <v>311.8</v>
      </c>
      <c r="D18" s="58">
        <v>130448.49</v>
      </c>
      <c r="E18" s="65">
        <v>454593.21</v>
      </c>
      <c r="F18" s="59">
        <v>354500</v>
      </c>
      <c r="G18" s="77" t="s">
        <v>245</v>
      </c>
    </row>
    <row r="19" spans="1:7" x14ac:dyDescent="0.25">
      <c r="A19" s="10"/>
      <c r="B19" s="10" t="s">
        <v>57</v>
      </c>
      <c r="C19" s="58">
        <v>0</v>
      </c>
      <c r="D19" s="58">
        <v>0</v>
      </c>
      <c r="E19" s="65">
        <v>0</v>
      </c>
      <c r="F19" s="58">
        <v>0</v>
      </c>
      <c r="G19" s="10"/>
    </row>
    <row r="20" spans="1:7" ht="30.75" thickBot="1" x14ac:dyDescent="0.3">
      <c r="A20" s="60"/>
      <c r="B20" s="61" t="s">
        <v>58</v>
      </c>
      <c r="C20" s="62">
        <v>0</v>
      </c>
      <c r="D20" s="62">
        <v>173150</v>
      </c>
      <c r="E20" s="66">
        <v>0</v>
      </c>
      <c r="F20" s="62">
        <v>173150</v>
      </c>
      <c r="G20" s="10"/>
    </row>
    <row r="21" spans="1:7" ht="15.75" thickBot="1" x14ac:dyDescent="0.3">
      <c r="A21" s="52" t="s">
        <v>5</v>
      </c>
      <c r="B21" s="52"/>
      <c r="C21" s="43">
        <f>SUM(C2:C20)</f>
        <v>3293368.810000001</v>
      </c>
      <c r="D21" s="43">
        <f>SUM(D2:D20)</f>
        <v>3540748.49</v>
      </c>
      <c r="E21" s="67">
        <f>SUM(E2:E20)</f>
        <v>3007348.6100000003</v>
      </c>
      <c r="F21" s="81">
        <f>SUM(F2:F20)</f>
        <v>3755300</v>
      </c>
    </row>
    <row r="23" spans="1:7" x14ac:dyDescent="0.25">
      <c r="B23" s="3"/>
    </row>
  </sheetData>
  <pageMargins left="0.7" right="0.2" top="0.75" bottom="0.75" header="0.3" footer="0.3"/>
  <pageSetup orientation="landscape" r:id="rId1"/>
  <headerFooter>
    <oddHeader>&amp;C&amp;16REVENUE</oddHeader>
    <oddFooter>&amp;R2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2F0A34-C65C-411A-A550-423C99E0DB4E}">
  <dimension ref="A1:I28"/>
  <sheetViews>
    <sheetView zoomScaleNormal="100" workbookViewId="0">
      <selection activeCell="I14" sqref="I14"/>
    </sheetView>
  </sheetViews>
  <sheetFormatPr defaultRowHeight="15" x14ac:dyDescent="0.25"/>
  <cols>
    <col min="5" max="5" width="10.85546875" customWidth="1"/>
    <col min="6" max="6" width="11.28515625" customWidth="1"/>
    <col min="7" max="7" width="10.85546875" customWidth="1"/>
    <col min="8" max="8" width="11.85546875" customWidth="1"/>
    <col min="9" max="9" width="27.5703125" customWidth="1"/>
  </cols>
  <sheetData>
    <row r="1" spans="1:9" ht="30.75" thickBot="1" x14ac:dyDescent="0.3">
      <c r="E1" s="53" t="s">
        <v>60</v>
      </c>
      <c r="F1" s="53" t="s">
        <v>38</v>
      </c>
      <c r="G1" s="63" t="s">
        <v>62</v>
      </c>
      <c r="H1" s="53" t="s">
        <v>39</v>
      </c>
      <c r="I1" s="52" t="s">
        <v>59</v>
      </c>
    </row>
    <row r="2" spans="1:9" ht="15.75" thickBot="1" x14ac:dyDescent="0.3">
      <c r="A2" s="155" t="s">
        <v>63</v>
      </c>
      <c r="B2" s="156"/>
      <c r="C2" s="156"/>
      <c r="D2" s="157"/>
    </row>
    <row r="3" spans="1:9" x14ac:dyDescent="0.25">
      <c r="A3" s="13">
        <v>5111</v>
      </c>
      <c r="B3" s="153" t="s">
        <v>78</v>
      </c>
      <c r="C3" s="153"/>
      <c r="D3" s="153"/>
      <c r="E3" s="58">
        <v>162183.48000000001</v>
      </c>
      <c r="F3" s="58">
        <v>174270.27</v>
      </c>
      <c r="G3" s="65">
        <v>80399.98</v>
      </c>
      <c r="H3" s="59">
        <v>174827.71</v>
      </c>
      <c r="I3" s="10"/>
    </row>
    <row r="4" spans="1:9" x14ac:dyDescent="0.25">
      <c r="A4" s="10">
        <v>5112</v>
      </c>
      <c r="B4" s="152" t="s">
        <v>79</v>
      </c>
      <c r="C4" s="152"/>
      <c r="D4" s="152"/>
      <c r="E4" s="58">
        <v>12235.46</v>
      </c>
      <c r="F4" s="58">
        <v>13331.68</v>
      </c>
      <c r="G4" s="65">
        <v>5998.54</v>
      </c>
      <c r="H4" s="59">
        <f>SUM(H3*0.0765)</f>
        <v>13374.319814999999</v>
      </c>
      <c r="I4" s="10"/>
    </row>
    <row r="5" spans="1:9" x14ac:dyDescent="0.25">
      <c r="A5" s="10">
        <v>5113</v>
      </c>
      <c r="B5" s="152" t="s">
        <v>80</v>
      </c>
      <c r="C5" s="152"/>
      <c r="D5" s="152"/>
      <c r="E5" s="58">
        <v>0</v>
      </c>
      <c r="F5" s="58">
        <v>0</v>
      </c>
      <c r="G5" s="65">
        <v>0</v>
      </c>
      <c r="H5" s="58">
        <v>0</v>
      </c>
      <c r="I5" s="10"/>
    </row>
    <row r="6" spans="1:9" x14ac:dyDescent="0.25">
      <c r="A6" s="10">
        <v>5114</v>
      </c>
      <c r="B6" s="152" t="s">
        <v>81</v>
      </c>
      <c r="C6" s="152"/>
      <c r="D6" s="152"/>
      <c r="E6" s="58">
        <v>26241.51</v>
      </c>
      <c r="F6" s="58">
        <v>30835.040000000001</v>
      </c>
      <c r="G6" s="65">
        <v>17769.150000000001</v>
      </c>
      <c r="H6" s="59">
        <v>30739.43</v>
      </c>
      <c r="I6" s="10"/>
    </row>
    <row r="7" spans="1:9" x14ac:dyDescent="0.25">
      <c r="A7" s="10">
        <v>5115</v>
      </c>
      <c r="B7" s="152" t="s">
        <v>82</v>
      </c>
      <c r="C7" s="152"/>
      <c r="D7" s="152"/>
      <c r="E7" s="58">
        <v>11880.09</v>
      </c>
      <c r="F7" s="58">
        <v>12941.22</v>
      </c>
      <c r="G7" s="65">
        <v>5739.39</v>
      </c>
      <c r="H7" s="58">
        <v>12941.22</v>
      </c>
      <c r="I7" s="10"/>
    </row>
    <row r="8" spans="1:9" x14ac:dyDescent="0.25">
      <c r="A8" s="10">
        <v>5116</v>
      </c>
      <c r="B8" s="152" t="s">
        <v>83</v>
      </c>
      <c r="C8" s="152"/>
      <c r="D8" s="152"/>
      <c r="E8" s="58">
        <v>3800</v>
      </c>
      <c r="F8" s="58">
        <v>3800</v>
      </c>
      <c r="G8" s="65">
        <v>3800</v>
      </c>
      <c r="H8" s="58">
        <v>3800</v>
      </c>
      <c r="I8" s="10"/>
    </row>
    <row r="9" spans="1:9" x14ac:dyDescent="0.25">
      <c r="A9" s="10">
        <v>5117</v>
      </c>
      <c r="B9" s="152" t="s">
        <v>84</v>
      </c>
      <c r="C9" s="152"/>
      <c r="D9" s="152"/>
      <c r="E9" s="58">
        <v>255.92</v>
      </c>
      <c r="F9" s="58">
        <v>300</v>
      </c>
      <c r="G9" s="65">
        <v>75</v>
      </c>
      <c r="H9" s="58">
        <v>300</v>
      </c>
      <c r="I9" s="10"/>
    </row>
    <row r="10" spans="1:9" x14ac:dyDescent="0.25">
      <c r="A10" s="10">
        <v>5118</v>
      </c>
      <c r="B10" s="152" t="s">
        <v>85</v>
      </c>
      <c r="C10" s="152"/>
      <c r="D10" s="152"/>
      <c r="E10" s="58">
        <v>1368.24</v>
      </c>
      <c r="F10" s="58">
        <v>1368.24</v>
      </c>
      <c r="G10" s="65">
        <v>684.12</v>
      </c>
      <c r="H10" s="58">
        <v>1368.24</v>
      </c>
      <c r="I10" s="10"/>
    </row>
    <row r="11" spans="1:9" x14ac:dyDescent="0.25">
      <c r="A11" s="10">
        <v>5119</v>
      </c>
      <c r="B11" s="152" t="s">
        <v>86</v>
      </c>
      <c r="C11" s="152"/>
      <c r="D11" s="152"/>
      <c r="E11" s="58">
        <v>6400</v>
      </c>
      <c r="F11" s="58">
        <v>7200</v>
      </c>
      <c r="G11" s="65">
        <v>2876</v>
      </c>
      <c r="H11" s="58">
        <v>7200</v>
      </c>
      <c r="I11" s="10"/>
    </row>
    <row r="12" spans="1:9" x14ac:dyDescent="0.25">
      <c r="A12" s="10">
        <v>5120</v>
      </c>
      <c r="B12" s="152" t="s">
        <v>87</v>
      </c>
      <c r="C12" s="152"/>
      <c r="D12" s="152"/>
      <c r="E12" s="58">
        <v>489.6</v>
      </c>
      <c r="F12" s="58">
        <v>550.79999999999995</v>
      </c>
      <c r="G12" s="65">
        <v>221.85</v>
      </c>
      <c r="H12" s="58">
        <v>550.79999999999995</v>
      </c>
      <c r="I12" s="10"/>
    </row>
    <row r="13" spans="1:9" ht="15.75" thickBot="1" x14ac:dyDescent="0.3">
      <c r="A13" s="10">
        <v>5121</v>
      </c>
      <c r="B13" s="152" t="s">
        <v>88</v>
      </c>
      <c r="C13" s="152"/>
      <c r="D13" s="152"/>
      <c r="E13" s="62">
        <v>7310.81</v>
      </c>
      <c r="F13" s="62">
        <v>9045</v>
      </c>
      <c r="G13" s="66">
        <v>9027.26</v>
      </c>
      <c r="H13" s="62">
        <v>9045</v>
      </c>
      <c r="I13" s="10"/>
    </row>
    <row r="14" spans="1:9" ht="15.75" thickBot="1" x14ac:dyDescent="0.3">
      <c r="A14" s="5" t="s">
        <v>64</v>
      </c>
      <c r="E14" s="43">
        <f>SUM(E3:E13)</f>
        <v>232165.11000000002</v>
      </c>
      <c r="F14" s="43">
        <f>SUM(F3:F13)</f>
        <v>253642.24999999997</v>
      </c>
      <c r="G14" s="67">
        <f>SUM(G3:G13)</f>
        <v>126591.28999999998</v>
      </c>
      <c r="H14" s="81">
        <f>SUM(H3:H13)</f>
        <v>254146.71981499996</v>
      </c>
      <c r="I14" s="3" t="s">
        <v>149</v>
      </c>
    </row>
    <row r="15" spans="1:9" ht="15.75" thickBot="1" x14ac:dyDescent="0.3">
      <c r="A15" s="5"/>
      <c r="E15" s="68"/>
      <c r="F15" s="68"/>
      <c r="G15" s="68"/>
      <c r="H15" s="68"/>
    </row>
    <row r="16" spans="1:9" ht="15.75" thickBot="1" x14ac:dyDescent="0.3">
      <c r="A16" s="155" t="s">
        <v>65</v>
      </c>
      <c r="B16" s="156"/>
      <c r="C16" s="157"/>
      <c r="E16" s="2"/>
      <c r="F16" s="2"/>
      <c r="G16" s="2"/>
      <c r="H16" s="2"/>
    </row>
    <row r="17" spans="1:9" x14ac:dyDescent="0.25">
      <c r="A17" s="13">
        <v>5211</v>
      </c>
      <c r="B17" s="153" t="s">
        <v>89</v>
      </c>
      <c r="C17" s="153"/>
      <c r="D17" s="152"/>
      <c r="E17" s="58">
        <v>344</v>
      </c>
      <c r="F17" s="58">
        <v>350</v>
      </c>
      <c r="G17" s="65">
        <v>149</v>
      </c>
      <c r="H17" s="58">
        <v>350</v>
      </c>
      <c r="I17" s="10"/>
    </row>
    <row r="18" spans="1:9" x14ac:dyDescent="0.25">
      <c r="A18" s="10">
        <v>5212</v>
      </c>
      <c r="B18" s="152" t="s">
        <v>90</v>
      </c>
      <c r="C18" s="152"/>
      <c r="D18" s="152"/>
      <c r="E18" s="58">
        <v>149</v>
      </c>
      <c r="F18" s="58">
        <v>750</v>
      </c>
      <c r="G18" s="65">
        <v>124</v>
      </c>
      <c r="H18" s="58">
        <v>750</v>
      </c>
      <c r="I18" s="10"/>
    </row>
    <row r="19" spans="1:9" x14ac:dyDescent="0.25">
      <c r="A19" s="10">
        <v>5213</v>
      </c>
      <c r="B19" s="154" t="s">
        <v>91</v>
      </c>
      <c r="C19" s="154"/>
      <c r="D19" s="154"/>
      <c r="E19" s="58">
        <v>0</v>
      </c>
      <c r="F19" s="58">
        <v>200</v>
      </c>
      <c r="G19" s="65">
        <v>0</v>
      </c>
      <c r="H19" s="58">
        <v>200</v>
      </c>
      <c r="I19" s="10"/>
    </row>
    <row r="20" spans="1:9" x14ac:dyDescent="0.25">
      <c r="A20" s="10">
        <v>5214</v>
      </c>
      <c r="B20" s="152" t="s">
        <v>92</v>
      </c>
      <c r="C20" s="152"/>
      <c r="D20" s="152"/>
      <c r="E20" s="58">
        <v>30</v>
      </c>
      <c r="F20" s="58">
        <v>150</v>
      </c>
      <c r="G20" s="65">
        <v>0</v>
      </c>
      <c r="H20" s="58">
        <v>150</v>
      </c>
      <c r="I20" s="10"/>
    </row>
    <row r="21" spans="1:9" ht="15.75" thickBot="1" x14ac:dyDescent="0.3">
      <c r="A21" s="10">
        <v>5215</v>
      </c>
      <c r="B21" s="152" t="s">
        <v>93</v>
      </c>
      <c r="C21" s="152"/>
      <c r="D21" s="152"/>
      <c r="E21" s="62">
        <v>0</v>
      </c>
      <c r="F21" s="62">
        <v>150</v>
      </c>
      <c r="G21" s="66">
        <v>0</v>
      </c>
      <c r="H21" s="62">
        <v>150</v>
      </c>
      <c r="I21" s="10"/>
    </row>
    <row r="22" spans="1:9" ht="15.75" thickBot="1" x14ac:dyDescent="0.3">
      <c r="A22" s="5" t="s">
        <v>64</v>
      </c>
      <c r="E22" s="43">
        <f>SUM(E17:E21)</f>
        <v>523</v>
      </c>
      <c r="F22" s="43">
        <f>SUM(F17:F21)</f>
        <v>1600</v>
      </c>
      <c r="G22" s="67">
        <f>SUM(G17:G21)</f>
        <v>273</v>
      </c>
      <c r="H22" s="43">
        <f>SUM(H17:H21)</f>
        <v>1600</v>
      </c>
    </row>
    <row r="23" spans="1:9" ht="15.75" thickBot="1" x14ac:dyDescent="0.3">
      <c r="A23" s="5"/>
      <c r="E23" s="68"/>
      <c r="F23" s="68"/>
      <c r="G23" s="68"/>
      <c r="H23" s="68"/>
    </row>
    <row r="24" spans="1:9" ht="15.75" thickBot="1" x14ac:dyDescent="0.3">
      <c r="A24" s="119" t="s">
        <v>66</v>
      </c>
      <c r="E24" s="2"/>
      <c r="F24" s="2"/>
      <c r="G24" s="2"/>
      <c r="H24" s="2"/>
    </row>
    <row r="25" spans="1:9" x14ac:dyDescent="0.25">
      <c r="A25" s="13">
        <v>5311</v>
      </c>
      <c r="B25" s="152" t="s">
        <v>94</v>
      </c>
      <c r="C25" s="152"/>
      <c r="D25" s="152"/>
      <c r="E25" s="58">
        <v>297</v>
      </c>
      <c r="F25" s="58">
        <v>200</v>
      </c>
      <c r="G25" s="65">
        <v>0</v>
      </c>
      <c r="H25" s="58">
        <v>200</v>
      </c>
      <c r="I25" s="10"/>
    </row>
    <row r="26" spans="1:9" x14ac:dyDescent="0.25">
      <c r="A26" s="10">
        <v>5312</v>
      </c>
      <c r="B26" s="152" t="s">
        <v>95</v>
      </c>
      <c r="C26" s="152"/>
      <c r="D26" s="152"/>
      <c r="E26" s="58">
        <v>3466.32</v>
      </c>
      <c r="F26" s="58">
        <v>3500</v>
      </c>
      <c r="G26" s="65">
        <v>1556.4</v>
      </c>
      <c r="H26" s="58">
        <v>3500</v>
      </c>
      <c r="I26" s="10"/>
    </row>
    <row r="27" spans="1:9" ht="15.75" thickBot="1" x14ac:dyDescent="0.3">
      <c r="A27" s="10">
        <v>5313</v>
      </c>
      <c r="B27" s="152" t="s">
        <v>96</v>
      </c>
      <c r="C27" s="152"/>
      <c r="D27" s="152"/>
      <c r="E27" s="62">
        <v>241.45</v>
      </c>
      <c r="F27" s="62">
        <v>2750</v>
      </c>
      <c r="G27" s="66">
        <v>1323.6</v>
      </c>
      <c r="H27" s="62">
        <v>2750</v>
      </c>
      <c r="I27" s="10"/>
    </row>
    <row r="28" spans="1:9" ht="15.75" thickBot="1" x14ac:dyDescent="0.3">
      <c r="A28" s="5" t="s">
        <v>64</v>
      </c>
      <c r="E28" s="43">
        <f>SUM(E25:E27)</f>
        <v>4004.77</v>
      </c>
      <c r="F28" s="43">
        <f>SUM(F25:F27)</f>
        <v>6450</v>
      </c>
      <c r="G28" s="67">
        <f>SUM(G25:G27)</f>
        <v>2880</v>
      </c>
      <c r="H28" s="43">
        <f>SUM(H25:H27)</f>
        <v>6450</v>
      </c>
    </row>
  </sheetData>
  <mergeCells count="21">
    <mergeCell ref="B8:D8"/>
    <mergeCell ref="B9:D9"/>
    <mergeCell ref="A2:D2"/>
    <mergeCell ref="A16:C16"/>
    <mergeCell ref="B10:D10"/>
    <mergeCell ref="B11:D11"/>
    <mergeCell ref="B12:D12"/>
    <mergeCell ref="B13:D13"/>
    <mergeCell ref="B3:D3"/>
    <mergeCell ref="B4:D4"/>
    <mergeCell ref="B5:D5"/>
    <mergeCell ref="B6:D6"/>
    <mergeCell ref="B7:D7"/>
    <mergeCell ref="B26:D26"/>
    <mergeCell ref="B27:D27"/>
    <mergeCell ref="B17:D17"/>
    <mergeCell ref="B18:D18"/>
    <mergeCell ref="B19:D19"/>
    <mergeCell ref="B20:D20"/>
    <mergeCell ref="B21:D21"/>
    <mergeCell ref="B25:D25"/>
  </mergeCells>
  <pageMargins left="0.7" right="0.7" top="0.75" bottom="0.75" header="0.3" footer="0.3"/>
  <pageSetup scale="99" orientation="landscape" r:id="rId1"/>
  <headerFooter>
    <oddHeader>&amp;C&amp;16ADMINISTRATION</oddHeader>
    <oddFooter>&amp;R3</oddFooter>
  </headerFooter>
  <rowBreaks count="3" manualBreakCount="3">
    <brk id="28" max="16383" man="1"/>
    <brk id="61" max="8" man="1"/>
    <brk id="94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63E338-E74E-42AE-B155-0D14A072881D}">
  <dimension ref="A1:I32"/>
  <sheetViews>
    <sheetView topLeftCell="A4" zoomScaleNormal="100" workbookViewId="0">
      <selection activeCell="G14" sqref="G14"/>
    </sheetView>
  </sheetViews>
  <sheetFormatPr defaultRowHeight="15" x14ac:dyDescent="0.25"/>
  <cols>
    <col min="5" max="5" width="10.140625" bestFit="1" customWidth="1"/>
    <col min="6" max="6" width="11.140625" customWidth="1"/>
    <col min="7" max="7" width="10.140625" customWidth="1"/>
    <col min="8" max="8" width="9.85546875" customWidth="1"/>
    <col min="9" max="9" width="45.85546875" customWidth="1"/>
  </cols>
  <sheetData>
    <row r="1" spans="1:9" ht="45.75" thickBot="1" x14ac:dyDescent="0.3">
      <c r="E1" s="53" t="s">
        <v>60</v>
      </c>
      <c r="F1" s="53" t="s">
        <v>38</v>
      </c>
      <c r="G1" s="63" t="s">
        <v>62</v>
      </c>
      <c r="H1" s="53" t="s">
        <v>39</v>
      </c>
      <c r="I1" s="52" t="s">
        <v>59</v>
      </c>
    </row>
    <row r="2" spans="1:9" ht="15.75" thickBot="1" x14ac:dyDescent="0.3">
      <c r="A2" s="155" t="s">
        <v>67</v>
      </c>
      <c r="B2" s="156"/>
      <c r="C2" s="157"/>
      <c r="E2" s="2"/>
      <c r="F2" s="2"/>
      <c r="G2" s="2"/>
      <c r="H2" s="2"/>
    </row>
    <row r="3" spans="1:9" s="51" customFormat="1" ht="36.75" customHeight="1" x14ac:dyDescent="0.25">
      <c r="A3" s="69">
        <v>5411</v>
      </c>
      <c r="B3" s="161" t="s">
        <v>97</v>
      </c>
      <c r="C3" s="161"/>
      <c r="D3" s="162"/>
      <c r="E3" s="70">
        <v>327</v>
      </c>
      <c r="F3" s="70">
        <v>750</v>
      </c>
      <c r="G3" s="72">
        <v>420.15</v>
      </c>
      <c r="H3" s="70">
        <v>750</v>
      </c>
      <c r="I3" s="71"/>
    </row>
    <row r="4" spans="1:9" x14ac:dyDescent="0.25">
      <c r="A4" s="10">
        <v>5412</v>
      </c>
      <c r="B4" s="152" t="s">
        <v>98</v>
      </c>
      <c r="C4" s="152"/>
      <c r="D4" s="152"/>
      <c r="E4" s="58">
        <v>2489</v>
      </c>
      <c r="F4" s="58">
        <v>2500</v>
      </c>
      <c r="G4" s="65">
        <v>2489</v>
      </c>
      <c r="H4" s="58">
        <v>2500</v>
      </c>
      <c r="I4" s="10"/>
    </row>
    <row r="5" spans="1:9" x14ac:dyDescent="0.25">
      <c r="A5" s="10">
        <v>5413</v>
      </c>
      <c r="B5" s="152" t="s">
        <v>99</v>
      </c>
      <c r="C5" s="152"/>
      <c r="D5" s="152"/>
      <c r="E5" s="58">
        <v>28.59</v>
      </c>
      <c r="F5" s="58">
        <v>100</v>
      </c>
      <c r="G5" s="65">
        <v>92.45</v>
      </c>
      <c r="H5" s="58">
        <v>100</v>
      </c>
      <c r="I5" s="10"/>
    </row>
    <row r="6" spans="1:9" x14ac:dyDescent="0.25">
      <c r="A6" s="10">
        <v>5414</v>
      </c>
      <c r="B6" s="152" t="s">
        <v>100</v>
      </c>
      <c r="C6" s="152"/>
      <c r="D6" s="152"/>
      <c r="E6" s="58">
        <v>3029.4</v>
      </c>
      <c r="F6" s="58">
        <v>3500</v>
      </c>
      <c r="G6" s="65">
        <v>2287.73</v>
      </c>
      <c r="H6" s="59">
        <v>4500</v>
      </c>
      <c r="I6" s="10"/>
    </row>
    <row r="7" spans="1:9" x14ac:dyDescent="0.25">
      <c r="A7" s="10">
        <v>5415</v>
      </c>
      <c r="B7" s="152" t="s">
        <v>101</v>
      </c>
      <c r="C7" s="152"/>
      <c r="D7" s="152"/>
      <c r="E7" s="58">
        <v>328.53</v>
      </c>
      <c r="F7" s="58">
        <v>500</v>
      </c>
      <c r="G7" s="65">
        <v>457.29</v>
      </c>
      <c r="H7" s="58">
        <v>500</v>
      </c>
      <c r="I7" s="10"/>
    </row>
    <row r="8" spans="1:9" x14ac:dyDescent="0.25">
      <c r="A8" s="10">
        <v>5416</v>
      </c>
      <c r="B8" s="152" t="s">
        <v>102</v>
      </c>
      <c r="C8" s="152"/>
      <c r="D8" s="152"/>
      <c r="E8" s="58">
        <v>520</v>
      </c>
      <c r="F8" s="58">
        <v>500</v>
      </c>
      <c r="G8" s="65">
        <v>240</v>
      </c>
      <c r="H8" s="58">
        <v>500</v>
      </c>
      <c r="I8" s="10"/>
    </row>
    <row r="9" spans="1:9" x14ac:dyDescent="0.25">
      <c r="A9" s="10">
        <v>5417</v>
      </c>
      <c r="B9" s="158" t="s">
        <v>103</v>
      </c>
      <c r="C9" s="159"/>
      <c r="D9" s="160"/>
      <c r="E9" s="58">
        <v>650</v>
      </c>
      <c r="F9" s="58">
        <v>675</v>
      </c>
      <c r="G9" s="65">
        <v>0</v>
      </c>
      <c r="H9" s="58">
        <v>675</v>
      </c>
      <c r="I9" s="10"/>
    </row>
    <row r="10" spans="1:9" x14ac:dyDescent="0.25">
      <c r="A10" s="10">
        <v>5418</v>
      </c>
      <c r="B10" s="158" t="s">
        <v>104</v>
      </c>
      <c r="C10" s="159"/>
      <c r="D10" s="160"/>
      <c r="E10" s="58">
        <v>0</v>
      </c>
      <c r="F10" s="58">
        <v>200</v>
      </c>
      <c r="G10" s="65">
        <v>0</v>
      </c>
      <c r="H10" s="58">
        <v>200</v>
      </c>
      <c r="I10" s="10"/>
    </row>
    <row r="11" spans="1:9" x14ac:dyDescent="0.25">
      <c r="A11" s="10">
        <v>5419</v>
      </c>
      <c r="B11" s="152" t="s">
        <v>105</v>
      </c>
      <c r="C11" s="152"/>
      <c r="D11" s="152"/>
      <c r="E11" s="58">
        <v>26.78</v>
      </c>
      <c r="F11" s="58">
        <v>300</v>
      </c>
      <c r="G11" s="65">
        <v>76.62</v>
      </c>
      <c r="H11" s="58">
        <v>300</v>
      </c>
      <c r="I11" s="10"/>
    </row>
    <row r="12" spans="1:9" x14ac:dyDescent="0.25">
      <c r="A12" s="10">
        <v>5420</v>
      </c>
      <c r="B12" s="152" t="s">
        <v>107</v>
      </c>
      <c r="C12" s="152"/>
      <c r="D12" s="152"/>
      <c r="E12" s="78" t="s">
        <v>33</v>
      </c>
      <c r="F12" s="58">
        <v>2500</v>
      </c>
      <c r="G12" s="65">
        <v>0</v>
      </c>
      <c r="H12" s="59">
        <v>0</v>
      </c>
      <c r="I12" s="77" t="s">
        <v>117</v>
      </c>
    </row>
    <row r="13" spans="1:9" ht="15.75" thickBot="1" x14ac:dyDescent="0.3">
      <c r="A13" s="10">
        <v>8511</v>
      </c>
      <c r="B13" s="152" t="s">
        <v>106</v>
      </c>
      <c r="C13" s="152"/>
      <c r="D13" s="152"/>
      <c r="E13" s="62">
        <v>10931.81</v>
      </c>
      <c r="F13" s="62">
        <v>12750</v>
      </c>
      <c r="G13" s="66">
        <v>901.39</v>
      </c>
      <c r="H13" s="62">
        <v>12750</v>
      </c>
      <c r="I13" s="10"/>
    </row>
    <row r="14" spans="1:9" ht="15.75" thickBot="1" x14ac:dyDescent="0.3">
      <c r="A14" s="5" t="s">
        <v>64</v>
      </c>
      <c r="E14" s="43">
        <f>SUM(E3:E13)</f>
        <v>18331.11</v>
      </c>
      <c r="F14" s="43">
        <f>SUM(F3:F13)</f>
        <v>24275</v>
      </c>
      <c r="G14" s="67">
        <f>SUM(G3:G13)</f>
        <v>6964.63</v>
      </c>
      <c r="H14" s="81">
        <f>SUM(H3:H13)</f>
        <v>22775</v>
      </c>
    </row>
    <row r="15" spans="1:9" ht="15.75" thickBot="1" x14ac:dyDescent="0.3">
      <c r="E15" s="2"/>
      <c r="F15" s="2"/>
      <c r="G15" s="2"/>
      <c r="H15" s="2"/>
    </row>
    <row r="16" spans="1:9" ht="15.75" thickBot="1" x14ac:dyDescent="0.3">
      <c r="A16" s="155" t="s">
        <v>68</v>
      </c>
      <c r="B16" s="156"/>
      <c r="C16" s="157"/>
      <c r="E16" s="2"/>
      <c r="F16" s="2"/>
      <c r="G16" s="2"/>
      <c r="H16" s="2"/>
    </row>
    <row r="17" spans="1:9" x14ac:dyDescent="0.25">
      <c r="A17" s="13">
        <v>8111</v>
      </c>
      <c r="B17" s="163" t="s">
        <v>108</v>
      </c>
      <c r="C17" s="163"/>
      <c r="D17" s="164"/>
      <c r="E17" s="58">
        <v>5611.25</v>
      </c>
      <c r="F17" s="58">
        <v>0</v>
      </c>
      <c r="G17" s="65">
        <v>0</v>
      </c>
      <c r="H17" s="58">
        <v>0</v>
      </c>
      <c r="I17" s="10"/>
    </row>
    <row r="18" spans="1:9" x14ac:dyDescent="0.25">
      <c r="A18" s="10">
        <v>8112</v>
      </c>
      <c r="B18" s="152" t="s">
        <v>109</v>
      </c>
      <c r="C18" s="152"/>
      <c r="D18" s="152"/>
      <c r="E18" s="58">
        <v>25904.58</v>
      </c>
      <c r="F18" s="58">
        <v>12000</v>
      </c>
      <c r="G18" s="65">
        <v>0</v>
      </c>
      <c r="H18" s="58">
        <v>12000</v>
      </c>
      <c r="I18" s="10"/>
    </row>
    <row r="19" spans="1:9" x14ac:dyDescent="0.25">
      <c r="A19" s="10">
        <v>8113</v>
      </c>
      <c r="B19" s="152" t="s">
        <v>110</v>
      </c>
      <c r="C19" s="152"/>
      <c r="D19" s="152"/>
      <c r="E19" s="58">
        <v>1400.48</v>
      </c>
      <c r="F19" s="58">
        <v>1500</v>
      </c>
      <c r="G19" s="65">
        <v>0</v>
      </c>
      <c r="H19" s="58">
        <v>1500</v>
      </c>
      <c r="I19" s="10"/>
    </row>
    <row r="20" spans="1:9" ht="15.75" thickBot="1" x14ac:dyDescent="0.3">
      <c r="A20" s="10">
        <v>8411</v>
      </c>
      <c r="B20" s="152" t="s">
        <v>111</v>
      </c>
      <c r="C20" s="152"/>
      <c r="D20" s="152"/>
      <c r="E20" s="62">
        <v>2992.3</v>
      </c>
      <c r="F20" s="62">
        <v>5000</v>
      </c>
      <c r="G20" s="66">
        <v>0</v>
      </c>
      <c r="H20" s="62">
        <v>5000</v>
      </c>
      <c r="I20" s="10"/>
    </row>
    <row r="21" spans="1:9" ht="15.75" thickBot="1" x14ac:dyDescent="0.3">
      <c r="A21" s="5" t="s">
        <v>64</v>
      </c>
      <c r="E21" s="43">
        <f>SUM(E17:E20)</f>
        <v>35908.610000000008</v>
      </c>
      <c r="F21" s="43">
        <f>SUM(F17:F20)</f>
        <v>18500</v>
      </c>
      <c r="G21" s="67">
        <f>SUM(G17:G20)</f>
        <v>0</v>
      </c>
      <c r="H21" s="43">
        <f>SUM(H17:H20)</f>
        <v>18500</v>
      </c>
    </row>
    <row r="22" spans="1:9" ht="15.75" thickBot="1" x14ac:dyDescent="0.3">
      <c r="E22" s="2"/>
      <c r="F22" s="2"/>
      <c r="G22" s="2"/>
      <c r="H22" s="2"/>
    </row>
    <row r="23" spans="1:9" ht="15.75" thickBot="1" x14ac:dyDescent="0.3">
      <c r="A23" s="155" t="s">
        <v>69</v>
      </c>
      <c r="B23" s="157"/>
      <c r="E23" s="2"/>
      <c r="F23" s="2"/>
      <c r="G23" s="2"/>
      <c r="H23" s="2"/>
    </row>
    <row r="24" spans="1:9" x14ac:dyDescent="0.25">
      <c r="A24" s="13">
        <v>5511</v>
      </c>
      <c r="B24" s="153" t="s">
        <v>112</v>
      </c>
      <c r="C24" s="152"/>
      <c r="D24" s="152"/>
      <c r="E24" s="58">
        <v>3116.71</v>
      </c>
      <c r="F24" s="58">
        <v>1500</v>
      </c>
      <c r="G24" s="65">
        <v>0</v>
      </c>
      <c r="H24" s="58">
        <v>1500</v>
      </c>
      <c r="I24" s="10"/>
    </row>
    <row r="25" spans="1:9" x14ac:dyDescent="0.25">
      <c r="A25" s="10">
        <v>5512</v>
      </c>
      <c r="B25" s="152" t="s">
        <v>113</v>
      </c>
      <c r="C25" s="152"/>
      <c r="D25" s="152"/>
      <c r="E25" s="58">
        <v>167.61</v>
      </c>
      <c r="F25" s="58">
        <v>250</v>
      </c>
      <c r="G25" s="65">
        <v>229.99</v>
      </c>
      <c r="H25" s="58">
        <v>250</v>
      </c>
      <c r="I25" s="10"/>
    </row>
    <row r="26" spans="1:9" ht="15.75" thickBot="1" x14ac:dyDescent="0.3">
      <c r="A26" s="10">
        <v>5513</v>
      </c>
      <c r="B26" s="152" t="s">
        <v>114</v>
      </c>
      <c r="C26" s="152"/>
      <c r="D26" s="152"/>
      <c r="E26" s="58">
        <v>3015.86</v>
      </c>
      <c r="F26" s="58">
        <v>8750</v>
      </c>
      <c r="G26" s="65">
        <v>14.96</v>
      </c>
      <c r="H26" s="59">
        <v>0</v>
      </c>
      <c r="I26" s="77" t="s">
        <v>117</v>
      </c>
    </row>
    <row r="27" spans="1:9" ht="15.75" thickBot="1" x14ac:dyDescent="0.3">
      <c r="A27" s="5" t="s">
        <v>64</v>
      </c>
      <c r="E27" s="43">
        <f>SUM(E24:E26)</f>
        <v>6300.18</v>
      </c>
      <c r="F27" s="43">
        <f>SUM(F24:F26)</f>
        <v>10500</v>
      </c>
      <c r="G27" s="67">
        <f>SUM(G24:G26)</f>
        <v>244.95000000000002</v>
      </c>
      <c r="H27" s="81">
        <f>SUM(H24:H26)</f>
        <v>1750</v>
      </c>
    </row>
    <row r="28" spans="1:9" ht="15.75" thickBot="1" x14ac:dyDescent="0.3">
      <c r="E28" s="2"/>
      <c r="F28" s="2"/>
      <c r="G28" s="2"/>
      <c r="H28" s="2"/>
    </row>
    <row r="29" spans="1:9" ht="15.75" thickBot="1" x14ac:dyDescent="0.3">
      <c r="A29" s="155" t="s">
        <v>70</v>
      </c>
      <c r="B29" s="157"/>
      <c r="E29" s="2"/>
      <c r="F29" s="2"/>
      <c r="G29" s="2"/>
      <c r="H29" s="2"/>
    </row>
    <row r="30" spans="1:9" x14ac:dyDescent="0.25">
      <c r="A30" s="13">
        <v>5611</v>
      </c>
      <c r="B30" s="153" t="s">
        <v>115</v>
      </c>
      <c r="C30" s="152"/>
      <c r="D30" s="152"/>
      <c r="E30" s="58">
        <v>901.54</v>
      </c>
      <c r="F30" s="58">
        <v>5000</v>
      </c>
      <c r="G30" s="65">
        <v>246.75</v>
      </c>
      <c r="H30" s="58">
        <v>5000</v>
      </c>
      <c r="I30" s="10"/>
    </row>
    <row r="31" spans="1:9" ht="15.75" thickBot="1" x14ac:dyDescent="0.3">
      <c r="A31" s="10">
        <v>5612</v>
      </c>
      <c r="B31" s="152" t="s">
        <v>116</v>
      </c>
      <c r="C31" s="152"/>
      <c r="D31" s="152"/>
      <c r="E31" s="62">
        <v>0</v>
      </c>
      <c r="F31" s="62">
        <v>10000</v>
      </c>
      <c r="G31" s="66">
        <v>1474.67</v>
      </c>
      <c r="H31" s="62">
        <v>10000</v>
      </c>
      <c r="I31" s="10"/>
    </row>
    <row r="32" spans="1:9" ht="15.75" thickBot="1" x14ac:dyDescent="0.3">
      <c r="A32" s="5" t="s">
        <v>64</v>
      </c>
      <c r="E32" s="43">
        <f>SUM(E30:E31)</f>
        <v>901.54</v>
      </c>
      <c r="F32" s="43">
        <f>SUM(F30:F31)</f>
        <v>15000</v>
      </c>
      <c r="G32" s="67">
        <f>SUM(G30:G31)</f>
        <v>1721.42</v>
      </c>
      <c r="H32" s="139">
        <f>SUM(H30:H31)</f>
        <v>15000</v>
      </c>
    </row>
  </sheetData>
  <mergeCells count="24">
    <mergeCell ref="B26:D26"/>
    <mergeCell ref="B30:D30"/>
    <mergeCell ref="B31:D31"/>
    <mergeCell ref="B19:D19"/>
    <mergeCell ref="B20:D20"/>
    <mergeCell ref="A29:B29"/>
    <mergeCell ref="B24:D24"/>
    <mergeCell ref="B25:D25"/>
    <mergeCell ref="A2:C2"/>
    <mergeCell ref="A16:C16"/>
    <mergeCell ref="A23:B23"/>
    <mergeCell ref="B7:D7"/>
    <mergeCell ref="B8:D8"/>
    <mergeCell ref="B9:D9"/>
    <mergeCell ref="B11:D11"/>
    <mergeCell ref="B10:D10"/>
    <mergeCell ref="B3:D3"/>
    <mergeCell ref="B4:D4"/>
    <mergeCell ref="B5:D5"/>
    <mergeCell ref="B6:D6"/>
    <mergeCell ref="B12:D12"/>
    <mergeCell ref="B13:D13"/>
    <mergeCell ref="B18:D18"/>
    <mergeCell ref="B17:D17"/>
  </mergeCells>
  <pageMargins left="0.7" right="0.7" top="0.75" bottom="0.75" header="0.3" footer="0.3"/>
  <pageSetup scale="93" orientation="landscape" r:id="rId1"/>
  <headerFooter>
    <oddFooter>&amp;R4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3DDB7D-C2E7-4EFB-8329-FD1A20C4C631}">
  <dimension ref="A1:I30"/>
  <sheetViews>
    <sheetView zoomScaleNormal="100" workbookViewId="0">
      <selection activeCell="G12" sqref="G12"/>
    </sheetView>
  </sheetViews>
  <sheetFormatPr defaultRowHeight="15" x14ac:dyDescent="0.25"/>
  <cols>
    <col min="2" max="2" width="10.140625" bestFit="1" customWidth="1"/>
    <col min="5" max="5" width="11.7109375" customWidth="1"/>
    <col min="6" max="6" width="12" customWidth="1"/>
    <col min="7" max="7" width="10" customWidth="1"/>
    <col min="8" max="8" width="11.7109375" bestFit="1" customWidth="1"/>
    <col min="9" max="9" width="25.7109375" customWidth="1"/>
  </cols>
  <sheetData>
    <row r="1" spans="1:9" ht="30.75" thickBot="1" x14ac:dyDescent="0.3">
      <c r="E1" s="74" t="s">
        <v>60</v>
      </c>
      <c r="F1" s="74" t="s">
        <v>38</v>
      </c>
      <c r="G1" s="75" t="s">
        <v>62</v>
      </c>
      <c r="H1" s="74" t="s">
        <v>39</v>
      </c>
      <c r="I1" s="52" t="s">
        <v>59</v>
      </c>
    </row>
    <row r="2" spans="1:9" ht="15.75" thickBot="1" x14ac:dyDescent="0.3">
      <c r="A2" s="155" t="s">
        <v>71</v>
      </c>
      <c r="B2" s="156"/>
      <c r="C2" s="157"/>
      <c r="E2" s="2"/>
      <c r="F2" s="2"/>
      <c r="G2" s="2"/>
      <c r="H2" s="2"/>
    </row>
    <row r="3" spans="1:9" x14ac:dyDescent="0.25">
      <c r="A3" s="13">
        <v>5711</v>
      </c>
      <c r="B3" s="153" t="s">
        <v>118</v>
      </c>
      <c r="C3" s="153"/>
      <c r="D3" s="152"/>
      <c r="E3" s="58">
        <v>19798.37</v>
      </c>
      <c r="F3" s="58">
        <v>17000</v>
      </c>
      <c r="G3" s="65">
        <v>9287.5</v>
      </c>
      <c r="H3" s="58">
        <v>17000</v>
      </c>
      <c r="I3" s="10"/>
    </row>
    <row r="4" spans="1:9" x14ac:dyDescent="0.25">
      <c r="A4" s="10">
        <v>5712</v>
      </c>
      <c r="B4" s="152" t="s">
        <v>119</v>
      </c>
      <c r="C4" s="152"/>
      <c r="D4" s="152"/>
      <c r="E4" s="58">
        <v>16571.650000000001</v>
      </c>
      <c r="F4" s="58">
        <v>15000</v>
      </c>
      <c r="G4" s="65">
        <v>5986.38</v>
      </c>
      <c r="H4" s="58">
        <v>15000</v>
      </c>
      <c r="I4" s="10"/>
    </row>
    <row r="5" spans="1:9" x14ac:dyDescent="0.25">
      <c r="A5" s="10">
        <v>5713</v>
      </c>
      <c r="B5" s="152" t="s">
        <v>120</v>
      </c>
      <c r="C5" s="152"/>
      <c r="D5" s="152"/>
      <c r="E5" s="58">
        <v>7750</v>
      </c>
      <c r="F5" s="58">
        <v>8000</v>
      </c>
      <c r="G5" s="65">
        <v>0</v>
      </c>
      <c r="H5" s="58">
        <v>8000</v>
      </c>
      <c r="I5" s="10"/>
    </row>
    <row r="6" spans="1:9" x14ac:dyDescent="0.25">
      <c r="A6" s="10">
        <v>5714</v>
      </c>
      <c r="B6" s="164" t="s">
        <v>138</v>
      </c>
      <c r="C6" s="164"/>
      <c r="D6" s="164"/>
      <c r="E6" s="58">
        <v>0</v>
      </c>
      <c r="F6" s="58">
        <v>70000</v>
      </c>
      <c r="G6" s="65">
        <v>0</v>
      </c>
      <c r="H6" s="59">
        <v>87500</v>
      </c>
      <c r="I6" s="10"/>
    </row>
    <row r="7" spans="1:9" x14ac:dyDescent="0.25">
      <c r="A7" s="10">
        <v>5715</v>
      </c>
      <c r="B7" s="152" t="s">
        <v>121</v>
      </c>
      <c r="C7" s="152"/>
      <c r="D7" s="152"/>
      <c r="E7" s="58">
        <v>5087.5</v>
      </c>
      <c r="F7" s="58">
        <v>0</v>
      </c>
      <c r="G7" s="65">
        <v>0</v>
      </c>
      <c r="H7" s="58">
        <v>0</v>
      </c>
      <c r="I7" s="10"/>
    </row>
    <row r="8" spans="1:9" x14ac:dyDescent="0.25">
      <c r="A8" s="10">
        <v>5716</v>
      </c>
      <c r="B8" s="152" t="s">
        <v>122</v>
      </c>
      <c r="C8" s="152"/>
      <c r="D8" s="152"/>
      <c r="E8" s="58">
        <v>9218.4</v>
      </c>
      <c r="F8" s="58">
        <v>10000</v>
      </c>
      <c r="G8" s="65">
        <v>5119.76</v>
      </c>
      <c r="H8" s="58">
        <v>10000</v>
      </c>
      <c r="I8" s="10"/>
    </row>
    <row r="9" spans="1:9" x14ac:dyDescent="0.25">
      <c r="A9" s="10">
        <v>5717</v>
      </c>
      <c r="B9" s="152" t="s">
        <v>123</v>
      </c>
      <c r="C9" s="152"/>
      <c r="D9" s="152"/>
      <c r="E9" s="58">
        <v>40753.11</v>
      </c>
      <c r="F9" s="58">
        <v>41000</v>
      </c>
      <c r="G9" s="65">
        <v>40789.22</v>
      </c>
      <c r="H9" s="58">
        <v>41000</v>
      </c>
      <c r="I9" s="10"/>
    </row>
    <row r="10" spans="1:9" x14ac:dyDescent="0.25">
      <c r="A10" s="10">
        <v>5718</v>
      </c>
      <c r="B10" s="152" t="s">
        <v>124</v>
      </c>
      <c r="C10" s="152"/>
      <c r="D10" s="152"/>
      <c r="E10" s="58">
        <v>84</v>
      </c>
      <c r="F10" s="58">
        <v>800</v>
      </c>
      <c r="G10" s="65">
        <v>73</v>
      </c>
      <c r="H10" s="58">
        <v>800</v>
      </c>
      <c r="I10" s="10"/>
    </row>
    <row r="11" spans="1:9" x14ac:dyDescent="0.25">
      <c r="A11" s="10">
        <v>5719</v>
      </c>
      <c r="B11" s="152" t="s">
        <v>125</v>
      </c>
      <c r="C11" s="152"/>
      <c r="D11" s="152"/>
      <c r="E11" s="58">
        <v>1106.5</v>
      </c>
      <c r="F11" s="58">
        <v>1500</v>
      </c>
      <c r="G11" s="65">
        <v>24.75</v>
      </c>
      <c r="H11" s="58">
        <v>1500</v>
      </c>
      <c r="I11" s="10"/>
    </row>
    <row r="12" spans="1:9" x14ac:dyDescent="0.25">
      <c r="A12" s="10">
        <v>5720</v>
      </c>
      <c r="B12" s="152" t="s">
        <v>126</v>
      </c>
      <c r="C12" s="152"/>
      <c r="D12" s="152"/>
      <c r="E12" s="58">
        <v>1149.94</v>
      </c>
      <c r="F12" s="58">
        <v>10000</v>
      </c>
      <c r="G12" s="65">
        <v>-207.14</v>
      </c>
      <c r="H12" s="59">
        <v>12500</v>
      </c>
      <c r="I12" s="10"/>
    </row>
    <row r="13" spans="1:9" ht="15.75" thickBot="1" x14ac:dyDescent="0.3">
      <c r="A13" s="10">
        <v>5721</v>
      </c>
      <c r="B13" s="152" t="s">
        <v>127</v>
      </c>
      <c r="C13" s="152"/>
      <c r="D13" s="152"/>
      <c r="E13" s="62">
        <v>6648.28</v>
      </c>
      <c r="F13" s="62">
        <v>7500</v>
      </c>
      <c r="G13" s="66">
        <v>3260.4</v>
      </c>
      <c r="H13" s="62">
        <v>7500</v>
      </c>
      <c r="I13" s="10"/>
    </row>
    <row r="14" spans="1:9" ht="15.75" thickBot="1" x14ac:dyDescent="0.3">
      <c r="A14" s="5" t="s">
        <v>64</v>
      </c>
      <c r="E14" s="43">
        <f>SUM(E3:E13)</f>
        <v>108167.75</v>
      </c>
      <c r="F14" s="43">
        <f>SUM(F3:F13)</f>
        <v>180800</v>
      </c>
      <c r="G14" s="67">
        <f>SUM(G3:G13)</f>
        <v>64333.87</v>
      </c>
      <c r="H14" s="81">
        <f>SUM(H3:H13)</f>
        <v>200800</v>
      </c>
    </row>
    <row r="15" spans="1:9" ht="15.75" thickBot="1" x14ac:dyDescent="0.3">
      <c r="E15" s="2"/>
      <c r="F15" s="2"/>
      <c r="G15" s="2"/>
      <c r="H15" s="2"/>
    </row>
    <row r="16" spans="1:9" ht="15.75" thickBot="1" x14ac:dyDescent="0.3">
      <c r="A16" s="155" t="s">
        <v>72</v>
      </c>
      <c r="B16" s="157"/>
      <c r="E16" s="2"/>
      <c r="F16" s="2"/>
      <c r="G16" s="73"/>
      <c r="H16" s="2"/>
    </row>
    <row r="17" spans="1:9" x14ac:dyDescent="0.25">
      <c r="A17" s="13">
        <v>5722</v>
      </c>
      <c r="B17" s="153" t="s">
        <v>128</v>
      </c>
      <c r="C17" s="152"/>
      <c r="D17" s="152"/>
      <c r="E17" s="58">
        <v>30000</v>
      </c>
      <c r="F17" s="58">
        <v>30000</v>
      </c>
      <c r="G17" s="65">
        <v>17500</v>
      </c>
      <c r="H17" s="58">
        <v>30000</v>
      </c>
      <c r="I17" s="10"/>
    </row>
    <row r="18" spans="1:9" x14ac:dyDescent="0.25">
      <c r="A18" s="10">
        <v>5723</v>
      </c>
      <c r="B18" s="152" t="s">
        <v>129</v>
      </c>
      <c r="C18" s="152"/>
      <c r="D18" s="152"/>
      <c r="E18" s="58">
        <v>53554.67</v>
      </c>
      <c r="F18" s="58">
        <v>100000</v>
      </c>
      <c r="G18" s="65">
        <v>42059.6</v>
      </c>
      <c r="H18" s="58">
        <v>100000</v>
      </c>
      <c r="I18" s="10"/>
    </row>
    <row r="19" spans="1:9" ht="15.75" thickBot="1" x14ac:dyDescent="0.3">
      <c r="A19" s="10">
        <v>5724</v>
      </c>
      <c r="B19" s="152" t="s">
        <v>130</v>
      </c>
      <c r="C19" s="152"/>
      <c r="D19" s="152"/>
      <c r="E19" s="62">
        <v>1320</v>
      </c>
      <c r="F19" s="62">
        <v>2500</v>
      </c>
      <c r="G19" s="66">
        <v>900</v>
      </c>
      <c r="H19" s="62">
        <v>2500</v>
      </c>
      <c r="I19" s="10"/>
    </row>
    <row r="20" spans="1:9" ht="15.75" thickBot="1" x14ac:dyDescent="0.3">
      <c r="A20" s="5" t="s">
        <v>64</v>
      </c>
      <c r="E20" s="43">
        <f>SUM(E17:E19)</f>
        <v>84874.67</v>
      </c>
      <c r="F20" s="43">
        <f>SUM(F17:F19)</f>
        <v>132500</v>
      </c>
      <c r="G20" s="67">
        <f>SUM(G17:G19)</f>
        <v>60459.6</v>
      </c>
      <c r="H20" s="43">
        <f>SUM(H17:H19)</f>
        <v>132500</v>
      </c>
    </row>
    <row r="21" spans="1:9" ht="15.75" thickBot="1" x14ac:dyDescent="0.3">
      <c r="E21" s="2"/>
      <c r="F21" s="2"/>
      <c r="G21" s="2"/>
      <c r="H21" s="2"/>
    </row>
    <row r="22" spans="1:9" ht="15.75" thickBot="1" x14ac:dyDescent="0.3">
      <c r="A22" s="155" t="s">
        <v>73</v>
      </c>
      <c r="B22" s="156"/>
      <c r="C22" s="157"/>
      <c r="E22" s="2"/>
      <c r="F22" s="2"/>
      <c r="G22" s="73"/>
      <c r="H22" s="2"/>
    </row>
    <row r="23" spans="1:9" ht="15.75" thickBot="1" x14ac:dyDescent="0.3">
      <c r="A23" s="13">
        <v>5730</v>
      </c>
      <c r="B23" s="153" t="s">
        <v>131</v>
      </c>
      <c r="C23" s="153"/>
      <c r="D23" s="152"/>
      <c r="E23" s="78" t="s">
        <v>33</v>
      </c>
      <c r="F23" s="62">
        <v>25000</v>
      </c>
      <c r="G23" s="66">
        <v>0</v>
      </c>
      <c r="H23" s="79">
        <v>0</v>
      </c>
      <c r="I23" s="10"/>
    </row>
    <row r="24" spans="1:9" ht="15.75" thickBot="1" x14ac:dyDescent="0.3">
      <c r="A24" s="5" t="s">
        <v>64</v>
      </c>
      <c r="E24" s="80" t="s">
        <v>33</v>
      </c>
      <c r="F24" s="43">
        <v>25000</v>
      </c>
      <c r="G24" s="67">
        <v>0</v>
      </c>
      <c r="H24" s="81">
        <v>0</v>
      </c>
    </row>
    <row r="25" spans="1:9" x14ac:dyDescent="0.25">
      <c r="A25" s="5"/>
      <c r="E25" s="95"/>
      <c r="F25" s="40"/>
      <c r="G25" s="97"/>
      <c r="H25" s="96"/>
    </row>
    <row r="26" spans="1:9" x14ac:dyDescent="0.25">
      <c r="E26" s="2"/>
      <c r="F26" s="2"/>
      <c r="G26" s="2"/>
      <c r="H26" s="2"/>
    </row>
    <row r="27" spans="1:9" x14ac:dyDescent="0.25">
      <c r="B27" s="94">
        <v>5714</v>
      </c>
      <c r="C27" s="86" t="s">
        <v>146</v>
      </c>
      <c r="D27" s="86"/>
      <c r="E27" s="86"/>
      <c r="F27" s="87">
        <v>5000</v>
      </c>
    </row>
    <row r="28" spans="1:9" x14ac:dyDescent="0.25">
      <c r="B28" s="88"/>
      <c r="C28" s="89" t="s">
        <v>147</v>
      </c>
      <c r="D28" s="89"/>
      <c r="E28" s="89"/>
      <c r="F28" s="90">
        <v>3000</v>
      </c>
    </row>
    <row r="29" spans="1:9" x14ac:dyDescent="0.25">
      <c r="B29" s="88"/>
      <c r="C29" s="89" t="s">
        <v>148</v>
      </c>
      <c r="D29" s="89"/>
      <c r="E29" s="89"/>
      <c r="F29" s="90">
        <v>67500</v>
      </c>
    </row>
    <row r="30" spans="1:9" x14ac:dyDescent="0.25">
      <c r="B30" s="91"/>
      <c r="C30" s="92" t="s">
        <v>234</v>
      </c>
      <c r="D30" s="92"/>
      <c r="E30" s="92"/>
      <c r="F30" s="93">
        <v>12000</v>
      </c>
    </row>
  </sheetData>
  <mergeCells count="18">
    <mergeCell ref="A2:C2"/>
    <mergeCell ref="A16:B16"/>
    <mergeCell ref="A22:C22"/>
    <mergeCell ref="B3:D3"/>
    <mergeCell ref="B4:D4"/>
    <mergeCell ref="B5:D5"/>
    <mergeCell ref="B6:D6"/>
    <mergeCell ref="B7:D7"/>
    <mergeCell ref="B8:D8"/>
    <mergeCell ref="B9:D9"/>
    <mergeCell ref="B19:D19"/>
    <mergeCell ref="B23:D23"/>
    <mergeCell ref="B10:D10"/>
    <mergeCell ref="B11:D11"/>
    <mergeCell ref="B12:D12"/>
    <mergeCell ref="B13:D13"/>
    <mergeCell ref="B17:D17"/>
    <mergeCell ref="B18:D18"/>
  </mergeCells>
  <pageMargins left="0.7" right="0.2" top="0.75" bottom="0.75" header="0.3" footer="0.3"/>
  <pageSetup scale="99" orientation="landscape" r:id="rId1"/>
  <headerFooter>
    <oddFooter>&amp;R5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E8A9C0-5C67-43E4-A019-3178F159A157}">
  <dimension ref="A1:I18"/>
  <sheetViews>
    <sheetView zoomScaleNormal="100" workbookViewId="0">
      <selection activeCell="I8" sqref="I8"/>
    </sheetView>
  </sheetViews>
  <sheetFormatPr defaultRowHeight="15" x14ac:dyDescent="0.25"/>
  <cols>
    <col min="5" max="5" width="11.28515625" customWidth="1"/>
    <col min="6" max="6" width="11.85546875" customWidth="1"/>
    <col min="7" max="7" width="11.140625" bestFit="1" customWidth="1"/>
    <col min="8" max="8" width="11.42578125" customWidth="1"/>
    <col min="9" max="9" width="25.140625" customWidth="1"/>
  </cols>
  <sheetData>
    <row r="1" spans="1:9" ht="30.75" thickBot="1" x14ac:dyDescent="0.3">
      <c r="E1" s="53" t="s">
        <v>60</v>
      </c>
      <c r="F1" s="53" t="s">
        <v>38</v>
      </c>
      <c r="G1" s="63" t="s">
        <v>62</v>
      </c>
      <c r="H1" s="53" t="s">
        <v>39</v>
      </c>
      <c r="I1" s="52" t="s">
        <v>59</v>
      </c>
    </row>
    <row r="2" spans="1:9" ht="15.75" thickBot="1" x14ac:dyDescent="0.3">
      <c r="A2" s="119" t="s">
        <v>74</v>
      </c>
      <c r="E2" s="2"/>
      <c r="F2" s="2"/>
      <c r="G2" s="2"/>
      <c r="H2" s="2"/>
    </row>
    <row r="3" spans="1:9" x14ac:dyDescent="0.25">
      <c r="A3" s="13">
        <v>5811</v>
      </c>
      <c r="B3" s="152" t="s">
        <v>132</v>
      </c>
      <c r="C3" s="152"/>
      <c r="D3" s="152"/>
      <c r="E3" s="58">
        <v>136901.29999999999</v>
      </c>
      <c r="F3" s="58">
        <v>140000</v>
      </c>
      <c r="G3" s="65">
        <v>76822.58</v>
      </c>
      <c r="H3" s="58">
        <v>140000</v>
      </c>
      <c r="I3" s="10"/>
    </row>
    <row r="4" spans="1:9" x14ac:dyDescent="0.25">
      <c r="A4" s="76" t="s">
        <v>75</v>
      </c>
      <c r="B4" s="152" t="s">
        <v>133</v>
      </c>
      <c r="C4" s="152"/>
      <c r="D4" s="152"/>
      <c r="E4" s="58">
        <v>13950.27</v>
      </c>
      <c r="F4" s="58">
        <v>15000</v>
      </c>
      <c r="G4" s="65">
        <v>11363.71</v>
      </c>
      <c r="H4" s="58">
        <v>15000</v>
      </c>
      <c r="I4" s="10"/>
    </row>
    <row r="5" spans="1:9" x14ac:dyDescent="0.25">
      <c r="A5" s="10">
        <v>5812</v>
      </c>
      <c r="B5" s="152" t="s">
        <v>134</v>
      </c>
      <c r="C5" s="152"/>
      <c r="D5" s="152"/>
      <c r="E5" s="58">
        <v>19233.240000000002</v>
      </c>
      <c r="F5" s="58">
        <v>20000</v>
      </c>
      <c r="G5" s="65">
        <v>15569.91</v>
      </c>
      <c r="H5" s="58">
        <v>20000</v>
      </c>
      <c r="I5" s="10"/>
    </row>
    <row r="6" spans="1:9" x14ac:dyDescent="0.25">
      <c r="A6" s="76" t="s">
        <v>76</v>
      </c>
      <c r="B6" s="152" t="s">
        <v>135</v>
      </c>
      <c r="C6" s="152"/>
      <c r="D6" s="152"/>
      <c r="E6" s="58">
        <v>3309.38</v>
      </c>
      <c r="F6" s="58">
        <v>3500</v>
      </c>
      <c r="G6" s="65">
        <v>1627.43</v>
      </c>
      <c r="H6" s="58">
        <v>3500</v>
      </c>
      <c r="I6" s="10"/>
    </row>
    <row r="7" spans="1:9" x14ac:dyDescent="0.25">
      <c r="A7" s="10">
        <v>5813</v>
      </c>
      <c r="B7" s="152" t="s">
        <v>136</v>
      </c>
      <c r="C7" s="152"/>
      <c r="D7" s="152"/>
      <c r="E7" s="58">
        <v>4481.24</v>
      </c>
      <c r="F7" s="58">
        <v>5000</v>
      </c>
      <c r="G7" s="65">
        <v>2629.44</v>
      </c>
      <c r="H7" s="58">
        <v>5000</v>
      </c>
      <c r="I7" s="10"/>
    </row>
    <row r="8" spans="1:9" ht="15.75" thickBot="1" x14ac:dyDescent="0.3">
      <c r="A8" s="10">
        <v>5814</v>
      </c>
      <c r="B8" s="152" t="s">
        <v>137</v>
      </c>
      <c r="C8" s="152"/>
      <c r="D8" s="152"/>
      <c r="E8" s="78" t="s">
        <v>33</v>
      </c>
      <c r="F8" s="62">
        <v>3600</v>
      </c>
      <c r="G8" s="66">
        <v>2065</v>
      </c>
      <c r="H8" s="62">
        <v>3600</v>
      </c>
      <c r="I8" s="77" t="s">
        <v>139</v>
      </c>
    </row>
    <row r="9" spans="1:9" ht="15.75" thickBot="1" x14ac:dyDescent="0.3">
      <c r="A9" s="5" t="s">
        <v>64</v>
      </c>
      <c r="E9" s="43">
        <f>SUM(E3:E8)</f>
        <v>177875.42999999996</v>
      </c>
      <c r="F9" s="43">
        <f>SUM(F3:F8)</f>
        <v>187100</v>
      </c>
      <c r="G9" s="67">
        <f>SUM(G3:G8)</f>
        <v>110078.07</v>
      </c>
      <c r="H9" s="43">
        <f>SUM(H3:H8)</f>
        <v>187100</v>
      </c>
    </row>
    <row r="10" spans="1:9" ht="15.75" thickBot="1" x14ac:dyDescent="0.3">
      <c r="E10" s="82"/>
      <c r="F10" s="82"/>
      <c r="G10" s="84"/>
      <c r="H10" s="82"/>
      <c r="I10" s="83"/>
    </row>
    <row r="11" spans="1:9" ht="15.75" thickBot="1" x14ac:dyDescent="0.3">
      <c r="A11" s="119" t="s">
        <v>77</v>
      </c>
      <c r="E11" s="2"/>
      <c r="F11" s="2"/>
      <c r="G11" s="2"/>
      <c r="H11" s="2"/>
    </row>
    <row r="12" spans="1:9" x14ac:dyDescent="0.25">
      <c r="A12" s="13">
        <v>5911</v>
      </c>
      <c r="B12" s="152" t="s">
        <v>140</v>
      </c>
      <c r="C12" s="152"/>
      <c r="D12" s="152"/>
      <c r="E12" s="58">
        <v>39555.64</v>
      </c>
      <c r="F12" s="58">
        <v>40000</v>
      </c>
      <c r="G12" s="65">
        <v>0</v>
      </c>
      <c r="H12" s="59">
        <v>41000</v>
      </c>
      <c r="I12" s="77" t="s">
        <v>239</v>
      </c>
    </row>
    <row r="13" spans="1:9" x14ac:dyDescent="0.25">
      <c r="A13" s="10">
        <v>5912</v>
      </c>
      <c r="B13" s="152" t="s">
        <v>141</v>
      </c>
      <c r="C13" s="152"/>
      <c r="D13" s="152"/>
      <c r="E13" s="58">
        <v>4642.7</v>
      </c>
      <c r="F13" s="58">
        <v>5000</v>
      </c>
      <c r="G13" s="65">
        <v>0</v>
      </c>
      <c r="H13" s="58">
        <v>5000</v>
      </c>
      <c r="I13" s="10"/>
    </row>
    <row r="14" spans="1:9" x14ac:dyDescent="0.25">
      <c r="A14" s="10">
        <v>5913</v>
      </c>
      <c r="B14" s="152" t="s">
        <v>142</v>
      </c>
      <c r="C14" s="152"/>
      <c r="D14" s="152"/>
      <c r="E14" s="58">
        <v>1810</v>
      </c>
      <c r="F14" s="58">
        <v>1810</v>
      </c>
      <c r="G14" s="65">
        <v>0</v>
      </c>
      <c r="H14" s="59">
        <v>2500</v>
      </c>
      <c r="I14" s="77" t="s">
        <v>145</v>
      </c>
    </row>
    <row r="15" spans="1:9" x14ac:dyDescent="0.25">
      <c r="A15" s="10">
        <v>5914</v>
      </c>
      <c r="B15" s="152" t="s">
        <v>143</v>
      </c>
      <c r="C15" s="152"/>
      <c r="D15" s="152"/>
      <c r="E15" s="58">
        <v>1679.8</v>
      </c>
      <c r="F15" s="58">
        <v>0</v>
      </c>
      <c r="G15" s="65">
        <v>0</v>
      </c>
      <c r="H15" s="58">
        <v>0</v>
      </c>
      <c r="I15" s="10"/>
    </row>
    <row r="16" spans="1:9" x14ac:dyDescent="0.25">
      <c r="A16" s="10">
        <v>5915</v>
      </c>
      <c r="B16" s="152" t="s">
        <v>84</v>
      </c>
      <c r="C16" s="152"/>
      <c r="D16" s="152"/>
      <c r="E16" s="58">
        <v>52.58</v>
      </c>
      <c r="F16" s="58">
        <v>150</v>
      </c>
      <c r="G16" s="65">
        <v>41.38</v>
      </c>
      <c r="H16" s="58">
        <v>150</v>
      </c>
      <c r="I16" s="10"/>
    </row>
    <row r="17" spans="1:9" ht="15.75" thickBot="1" x14ac:dyDescent="0.3">
      <c r="A17" s="10">
        <v>5916</v>
      </c>
      <c r="B17" s="152" t="s">
        <v>144</v>
      </c>
      <c r="C17" s="152"/>
      <c r="D17" s="152"/>
      <c r="E17" s="62">
        <v>1402.28</v>
      </c>
      <c r="F17" s="62">
        <v>4000</v>
      </c>
      <c r="G17" s="66">
        <v>2299</v>
      </c>
      <c r="H17" s="62">
        <v>4000</v>
      </c>
      <c r="I17" s="10"/>
    </row>
    <row r="18" spans="1:9" ht="15.75" thickBot="1" x14ac:dyDescent="0.3">
      <c r="A18" s="5" t="s">
        <v>64</v>
      </c>
      <c r="E18" s="43">
        <f>SUM(E12:E17)</f>
        <v>49143</v>
      </c>
      <c r="F18" s="43">
        <f>SUM(F12:F17)</f>
        <v>50960</v>
      </c>
      <c r="G18" s="67">
        <f>SUM(G12:G17)</f>
        <v>2340.38</v>
      </c>
      <c r="H18" s="81">
        <f>SUM(H12:H17)</f>
        <v>52650</v>
      </c>
    </row>
  </sheetData>
  <mergeCells count="12">
    <mergeCell ref="B17:D17"/>
    <mergeCell ref="B12:D12"/>
    <mergeCell ref="B13:D13"/>
    <mergeCell ref="B14:D14"/>
    <mergeCell ref="B15:D15"/>
    <mergeCell ref="B16:D16"/>
    <mergeCell ref="B7:D7"/>
    <mergeCell ref="B8:D8"/>
    <mergeCell ref="B3:D3"/>
    <mergeCell ref="B4:D4"/>
    <mergeCell ref="B5:D5"/>
    <mergeCell ref="B6:D6"/>
  </mergeCells>
  <pageMargins left="0.7" right="0.7" top="0.75" bottom="0.75" header="0.3" footer="0.3"/>
  <pageSetup orientation="landscape" r:id="rId1"/>
  <headerFooter>
    <oddFooter>&amp;R6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B2C69E-550E-4CC9-A03C-C5B467D3E10E}">
  <dimension ref="A1:I27"/>
  <sheetViews>
    <sheetView zoomScaleNormal="100" workbookViewId="0">
      <selection activeCell="G12" sqref="G12"/>
    </sheetView>
  </sheetViews>
  <sheetFormatPr defaultRowHeight="15" x14ac:dyDescent="0.25"/>
  <cols>
    <col min="1" max="1" width="10.85546875" customWidth="1"/>
    <col min="5" max="5" width="11.140625" customWidth="1"/>
    <col min="6" max="6" width="11.5703125" customWidth="1"/>
    <col min="7" max="7" width="10.85546875" customWidth="1"/>
    <col min="8" max="8" width="11.42578125" customWidth="1"/>
    <col min="9" max="9" width="23.5703125" customWidth="1"/>
  </cols>
  <sheetData>
    <row r="1" spans="1:9" ht="45.75" thickBot="1" x14ac:dyDescent="0.3">
      <c r="E1" s="53" t="s">
        <v>60</v>
      </c>
      <c r="F1" s="53" t="s">
        <v>38</v>
      </c>
      <c r="G1" s="63" t="s">
        <v>62</v>
      </c>
      <c r="H1" s="53" t="s">
        <v>39</v>
      </c>
      <c r="I1" s="52" t="s">
        <v>59</v>
      </c>
    </row>
    <row r="2" spans="1:9" ht="15.75" thickBot="1" x14ac:dyDescent="0.3">
      <c r="A2" s="168" t="s">
        <v>150</v>
      </c>
      <c r="B2" s="169"/>
      <c r="C2" s="169"/>
      <c r="D2" s="170"/>
    </row>
    <row r="3" spans="1:9" x14ac:dyDescent="0.25">
      <c r="A3" s="13">
        <v>6111</v>
      </c>
      <c r="B3" s="153" t="s">
        <v>152</v>
      </c>
      <c r="C3" s="153"/>
      <c r="D3" s="153"/>
      <c r="E3" s="58">
        <v>590008.36</v>
      </c>
      <c r="F3" s="58">
        <v>626380.67000000004</v>
      </c>
      <c r="G3" s="65">
        <v>308070.78999999998</v>
      </c>
      <c r="H3" s="59">
        <v>649171.31000000006</v>
      </c>
      <c r="I3" s="77" t="s">
        <v>231</v>
      </c>
    </row>
    <row r="4" spans="1:9" x14ac:dyDescent="0.25">
      <c r="A4" s="10">
        <v>6112</v>
      </c>
      <c r="B4" s="152" t="s">
        <v>153</v>
      </c>
      <c r="C4" s="152"/>
      <c r="D4" s="152"/>
      <c r="E4" s="58">
        <v>47044.93</v>
      </c>
      <c r="F4" s="58">
        <v>47918.12</v>
      </c>
      <c r="G4" s="65">
        <v>24299.82</v>
      </c>
      <c r="H4" s="59">
        <f>SUM(H3*0.0765)</f>
        <v>49661.605215000003</v>
      </c>
      <c r="I4" s="77" t="s">
        <v>231</v>
      </c>
    </row>
    <row r="5" spans="1:9" x14ac:dyDescent="0.25">
      <c r="A5" s="10">
        <v>6113</v>
      </c>
      <c r="B5" s="152" t="s">
        <v>80</v>
      </c>
      <c r="C5" s="152"/>
      <c r="D5" s="152"/>
      <c r="E5" s="58">
        <v>1947.57</v>
      </c>
      <c r="F5" s="58">
        <v>5000</v>
      </c>
      <c r="G5" s="65">
        <v>1735.06</v>
      </c>
      <c r="H5" s="58">
        <v>5000</v>
      </c>
      <c r="I5" s="10"/>
    </row>
    <row r="6" spans="1:9" x14ac:dyDescent="0.25">
      <c r="A6" s="10">
        <v>6114</v>
      </c>
      <c r="B6" s="152" t="s">
        <v>81</v>
      </c>
      <c r="C6" s="152"/>
      <c r="D6" s="152"/>
      <c r="E6" s="58">
        <v>51342.57</v>
      </c>
      <c r="F6" s="58">
        <v>54631.73</v>
      </c>
      <c r="G6" s="65">
        <v>34152.21</v>
      </c>
      <c r="H6" s="59">
        <v>54790.8</v>
      </c>
      <c r="I6" s="10"/>
    </row>
    <row r="7" spans="1:9" x14ac:dyDescent="0.25">
      <c r="A7" s="10">
        <v>6115</v>
      </c>
      <c r="B7" s="152" t="s">
        <v>82</v>
      </c>
      <c r="C7" s="152"/>
      <c r="D7" s="152"/>
      <c r="E7" s="58">
        <v>13646.87</v>
      </c>
      <c r="F7" s="58">
        <v>15327</v>
      </c>
      <c r="G7" s="65">
        <v>7306.53</v>
      </c>
      <c r="H7" s="58">
        <v>15327</v>
      </c>
      <c r="I7" s="10"/>
    </row>
    <row r="8" spans="1:9" x14ac:dyDescent="0.25">
      <c r="A8" s="10">
        <v>6116</v>
      </c>
      <c r="B8" s="152" t="s">
        <v>83</v>
      </c>
      <c r="C8" s="152"/>
      <c r="D8" s="152"/>
      <c r="E8" s="58">
        <v>15200</v>
      </c>
      <c r="F8" s="58">
        <v>15200</v>
      </c>
      <c r="G8" s="65">
        <v>15200</v>
      </c>
      <c r="H8" s="58">
        <v>15200</v>
      </c>
      <c r="I8" s="10"/>
    </row>
    <row r="9" spans="1:9" x14ac:dyDescent="0.25">
      <c r="A9" s="10">
        <v>6117</v>
      </c>
      <c r="B9" s="152" t="s">
        <v>84</v>
      </c>
      <c r="C9" s="152"/>
      <c r="D9" s="152"/>
      <c r="E9" s="58">
        <v>578.6</v>
      </c>
      <c r="F9" s="58">
        <v>775</v>
      </c>
      <c r="G9" s="65">
        <v>525</v>
      </c>
      <c r="H9" s="58">
        <v>775</v>
      </c>
      <c r="I9" s="10"/>
    </row>
    <row r="10" spans="1:9" x14ac:dyDescent="0.25">
      <c r="A10" s="10">
        <v>6118</v>
      </c>
      <c r="B10" s="152" t="s">
        <v>85</v>
      </c>
      <c r="C10" s="152"/>
      <c r="D10" s="152"/>
      <c r="E10" s="58">
        <v>1382.06</v>
      </c>
      <c r="F10" s="58">
        <v>1658.52</v>
      </c>
      <c r="G10" s="65">
        <v>794.52</v>
      </c>
      <c r="H10" s="58">
        <v>1658.52</v>
      </c>
      <c r="I10" s="10"/>
    </row>
    <row r="11" spans="1:9" x14ac:dyDescent="0.25">
      <c r="A11" s="10">
        <v>6119</v>
      </c>
      <c r="B11" s="152" t="s">
        <v>151</v>
      </c>
      <c r="C11" s="152"/>
      <c r="D11" s="152"/>
      <c r="E11" s="58">
        <v>26333.07</v>
      </c>
      <c r="F11" s="58">
        <v>31650</v>
      </c>
      <c r="G11" s="65">
        <v>13856.54</v>
      </c>
      <c r="H11" s="58">
        <v>31650</v>
      </c>
      <c r="I11" s="10"/>
    </row>
    <row r="12" spans="1:9" ht="15.75" thickBot="1" x14ac:dyDescent="0.3">
      <c r="A12" s="10">
        <v>6120</v>
      </c>
      <c r="B12" s="152" t="s">
        <v>88</v>
      </c>
      <c r="C12" s="152"/>
      <c r="D12" s="152"/>
      <c r="E12" s="62">
        <v>34200</v>
      </c>
      <c r="F12" s="62">
        <v>35115</v>
      </c>
      <c r="G12" s="66">
        <v>35115</v>
      </c>
      <c r="H12" s="79">
        <v>35190</v>
      </c>
      <c r="I12" s="77" t="s">
        <v>237</v>
      </c>
    </row>
    <row r="13" spans="1:9" ht="15.75" thickBot="1" x14ac:dyDescent="0.3">
      <c r="A13" s="5" t="s">
        <v>64</v>
      </c>
      <c r="E13" s="43">
        <f>SUM(E3:E12)</f>
        <v>781684.02999999991</v>
      </c>
      <c r="F13" s="43">
        <f>SUM(F3:F12)</f>
        <v>833656.04</v>
      </c>
      <c r="G13" s="67">
        <f>SUM(G3:G12)</f>
        <v>441055.47000000003</v>
      </c>
      <c r="H13" s="81">
        <f>SUM(H3:H12)</f>
        <v>858424.23521500011</v>
      </c>
      <c r="I13" s="3" t="s">
        <v>154</v>
      </c>
    </row>
    <row r="14" spans="1:9" ht="15.75" thickBot="1" x14ac:dyDescent="0.3">
      <c r="A14" s="5"/>
      <c r="E14" s="68"/>
      <c r="F14" s="68"/>
      <c r="G14" s="68"/>
      <c r="H14" s="68"/>
    </row>
    <row r="15" spans="1:9" ht="15.75" thickBot="1" x14ac:dyDescent="0.3">
      <c r="A15" s="168" t="s">
        <v>65</v>
      </c>
      <c r="B15" s="169"/>
      <c r="C15" s="170"/>
      <c r="E15" s="2"/>
      <c r="F15" s="2"/>
      <c r="G15" s="2"/>
      <c r="H15" s="2"/>
    </row>
    <row r="16" spans="1:9" x14ac:dyDescent="0.25">
      <c r="A16" s="13">
        <v>6213</v>
      </c>
      <c r="B16" s="153" t="s">
        <v>157</v>
      </c>
      <c r="C16" s="153"/>
      <c r="D16" s="152"/>
      <c r="E16" s="58">
        <v>471</v>
      </c>
      <c r="F16" s="58">
        <v>400</v>
      </c>
      <c r="G16" s="65">
        <v>0</v>
      </c>
      <c r="H16" s="58">
        <v>400</v>
      </c>
      <c r="I16" s="10"/>
    </row>
    <row r="17" spans="1:9" x14ac:dyDescent="0.25">
      <c r="A17" s="10">
        <v>6214</v>
      </c>
      <c r="B17" s="152" t="s">
        <v>158</v>
      </c>
      <c r="C17" s="152"/>
      <c r="D17" s="152"/>
      <c r="E17" s="58">
        <v>385.35</v>
      </c>
      <c r="F17" s="58">
        <v>750</v>
      </c>
      <c r="G17" s="65">
        <v>0</v>
      </c>
      <c r="H17" s="58">
        <v>750</v>
      </c>
      <c r="I17" s="10"/>
    </row>
    <row r="18" spans="1:9" x14ac:dyDescent="0.25">
      <c r="A18" s="10">
        <v>6215</v>
      </c>
      <c r="B18" s="154" t="s">
        <v>92</v>
      </c>
      <c r="C18" s="154"/>
      <c r="D18" s="154"/>
      <c r="E18" s="58">
        <v>272</v>
      </c>
      <c r="F18" s="58">
        <v>1100</v>
      </c>
      <c r="G18" s="65">
        <v>0</v>
      </c>
      <c r="H18" s="58">
        <v>1100</v>
      </c>
      <c r="I18" s="10"/>
    </row>
    <row r="19" spans="1:9" ht="15.75" thickBot="1" x14ac:dyDescent="0.3">
      <c r="A19" s="10">
        <v>6216</v>
      </c>
      <c r="B19" s="152" t="s">
        <v>159</v>
      </c>
      <c r="C19" s="152"/>
      <c r="D19" s="152"/>
      <c r="E19" s="58">
        <v>390.2</v>
      </c>
      <c r="F19" s="58">
        <v>2500</v>
      </c>
      <c r="G19" s="65">
        <v>124.02</v>
      </c>
      <c r="H19" s="58">
        <v>2500</v>
      </c>
      <c r="I19" s="10"/>
    </row>
    <row r="20" spans="1:9" ht="15.75" thickBot="1" x14ac:dyDescent="0.3">
      <c r="A20" s="5" t="s">
        <v>64</v>
      </c>
      <c r="E20" s="43">
        <f>SUM(E16:E19)</f>
        <v>1518.55</v>
      </c>
      <c r="F20" s="43">
        <f>SUM(F16:F19)</f>
        <v>4750</v>
      </c>
      <c r="G20" s="67">
        <f>SUM(G16:G19)</f>
        <v>124.02</v>
      </c>
      <c r="H20" s="43">
        <f>SUM(H16:H19)</f>
        <v>4750</v>
      </c>
    </row>
    <row r="21" spans="1:9" ht="15.75" thickBot="1" x14ac:dyDescent="0.3">
      <c r="A21" s="5"/>
      <c r="E21" s="68"/>
      <c r="F21" s="68"/>
      <c r="G21" s="68"/>
      <c r="H21" s="68"/>
    </row>
    <row r="22" spans="1:9" ht="15.75" thickBot="1" x14ac:dyDescent="0.3">
      <c r="A22" s="122" t="s">
        <v>66</v>
      </c>
      <c r="E22" s="2"/>
      <c r="F22" s="2"/>
      <c r="G22" s="2"/>
      <c r="H22" s="2"/>
    </row>
    <row r="23" spans="1:9" x14ac:dyDescent="0.25">
      <c r="A23" s="13">
        <v>6311</v>
      </c>
      <c r="B23" s="152" t="s">
        <v>95</v>
      </c>
      <c r="C23" s="152"/>
      <c r="D23" s="152"/>
      <c r="E23" s="58">
        <v>1716.32</v>
      </c>
      <c r="F23" s="58">
        <v>2000</v>
      </c>
      <c r="G23" s="65">
        <v>716.78</v>
      </c>
      <c r="H23" s="58">
        <v>2000</v>
      </c>
      <c r="I23" s="10"/>
    </row>
    <row r="24" spans="1:9" x14ac:dyDescent="0.25">
      <c r="A24" s="10">
        <v>6312</v>
      </c>
      <c r="B24" s="152" t="s">
        <v>160</v>
      </c>
      <c r="C24" s="152"/>
      <c r="D24" s="152"/>
      <c r="E24" s="58">
        <v>1202.01</v>
      </c>
      <c r="F24" s="58">
        <v>2000</v>
      </c>
      <c r="G24" s="65">
        <v>1400</v>
      </c>
      <c r="H24" s="58">
        <v>2000</v>
      </c>
      <c r="I24" s="10"/>
    </row>
    <row r="25" spans="1:9" x14ac:dyDescent="0.25">
      <c r="A25" s="10" t="s">
        <v>155</v>
      </c>
      <c r="B25" s="165" t="s">
        <v>161</v>
      </c>
      <c r="C25" s="166"/>
      <c r="D25" s="167"/>
      <c r="E25" s="62">
        <v>1813.92</v>
      </c>
      <c r="F25" s="62">
        <v>5700</v>
      </c>
      <c r="G25" s="66">
        <v>1197.55</v>
      </c>
      <c r="H25" s="79">
        <v>6000</v>
      </c>
      <c r="I25" s="77" t="s">
        <v>163</v>
      </c>
    </row>
    <row r="26" spans="1:9" ht="15.75" thickBot="1" x14ac:dyDescent="0.3">
      <c r="A26" s="10" t="s">
        <v>156</v>
      </c>
      <c r="B26" s="152" t="s">
        <v>162</v>
      </c>
      <c r="C26" s="152"/>
      <c r="D26" s="152"/>
      <c r="E26" s="62">
        <v>2325.66</v>
      </c>
      <c r="F26" s="62">
        <v>3300</v>
      </c>
      <c r="G26" s="66">
        <v>100</v>
      </c>
      <c r="H26" s="62">
        <v>3300</v>
      </c>
      <c r="I26" s="10"/>
    </row>
    <row r="27" spans="1:9" ht="15.75" thickBot="1" x14ac:dyDescent="0.3">
      <c r="A27" s="5" t="s">
        <v>64</v>
      </c>
      <c r="E27" s="43">
        <f>SUM(E23:E26)</f>
        <v>7057.91</v>
      </c>
      <c r="F27" s="43">
        <f>SUM(F23:F26)</f>
        <v>13000</v>
      </c>
      <c r="G27" s="67">
        <f>SUM(G23:G26)</f>
        <v>3414.33</v>
      </c>
      <c r="H27" s="81">
        <f>SUM(H23:H26)</f>
        <v>13300</v>
      </c>
    </row>
  </sheetData>
  <mergeCells count="20">
    <mergeCell ref="B7:D7"/>
    <mergeCell ref="A2:D2"/>
    <mergeCell ref="B3:D3"/>
    <mergeCell ref="B4:D4"/>
    <mergeCell ref="B5:D5"/>
    <mergeCell ref="B6:D6"/>
    <mergeCell ref="B8:D8"/>
    <mergeCell ref="B9:D9"/>
    <mergeCell ref="B10:D10"/>
    <mergeCell ref="B11:D11"/>
    <mergeCell ref="B12:D12"/>
    <mergeCell ref="B23:D23"/>
    <mergeCell ref="B24:D24"/>
    <mergeCell ref="B26:D26"/>
    <mergeCell ref="B25:D25"/>
    <mergeCell ref="A15:C15"/>
    <mergeCell ref="B16:D16"/>
    <mergeCell ref="B17:D17"/>
    <mergeCell ref="B18:D18"/>
    <mergeCell ref="B19:D19"/>
  </mergeCells>
  <pageMargins left="0.7" right="0.7" top="0.75" bottom="0.75" header="0.3" footer="0.3"/>
  <pageSetup orientation="landscape" r:id="rId1"/>
  <headerFooter>
    <oddHeader>&amp;C&amp;16POLICE</oddHeader>
    <oddFooter>&amp;R7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425E7A-F099-48C3-9341-99BB32DED00E}">
  <dimension ref="A1:I25"/>
  <sheetViews>
    <sheetView zoomScaleNormal="100" workbookViewId="0">
      <selection activeCell="G15" sqref="G15"/>
    </sheetView>
  </sheetViews>
  <sheetFormatPr defaultRowHeight="15" x14ac:dyDescent="0.25"/>
  <cols>
    <col min="5" max="5" width="11.28515625" customWidth="1"/>
    <col min="6" max="6" width="11.5703125" customWidth="1"/>
    <col min="7" max="7" width="10.140625" customWidth="1"/>
    <col min="8" max="8" width="11.28515625" customWidth="1"/>
    <col min="9" max="9" width="31.85546875" customWidth="1"/>
  </cols>
  <sheetData>
    <row r="1" spans="1:9" ht="30.75" thickBot="1" x14ac:dyDescent="0.3">
      <c r="E1" s="53" t="s">
        <v>60</v>
      </c>
      <c r="F1" s="53" t="s">
        <v>38</v>
      </c>
      <c r="G1" s="63" t="s">
        <v>62</v>
      </c>
      <c r="H1" s="53" t="s">
        <v>39</v>
      </c>
      <c r="I1" s="52" t="s">
        <v>59</v>
      </c>
    </row>
    <row r="2" spans="1:9" ht="15.75" thickBot="1" x14ac:dyDescent="0.3">
      <c r="A2" s="168" t="s">
        <v>71</v>
      </c>
      <c r="B2" s="170"/>
      <c r="E2" s="2"/>
      <c r="F2" s="2"/>
      <c r="G2" s="2"/>
      <c r="H2" s="2"/>
    </row>
    <row r="3" spans="1:9" ht="15.75" thickBot="1" x14ac:dyDescent="0.3">
      <c r="A3" s="10">
        <v>6411</v>
      </c>
      <c r="B3" s="152" t="s">
        <v>164</v>
      </c>
      <c r="C3" s="152"/>
      <c r="D3" s="152"/>
      <c r="E3" s="62">
        <v>987.23</v>
      </c>
      <c r="F3" s="62">
        <v>4500</v>
      </c>
      <c r="G3" s="66">
        <v>310</v>
      </c>
      <c r="H3" s="62">
        <v>4500</v>
      </c>
      <c r="I3" s="10"/>
    </row>
    <row r="4" spans="1:9" ht="15.75" thickBot="1" x14ac:dyDescent="0.3">
      <c r="A4" s="5" t="s">
        <v>64</v>
      </c>
      <c r="E4" s="43">
        <f>SUM(E3:E3)</f>
        <v>987.23</v>
      </c>
      <c r="F4" s="43">
        <f>SUM(F3:F3)</f>
        <v>4500</v>
      </c>
      <c r="G4" s="67">
        <f>SUM(G3:G3)</f>
        <v>310</v>
      </c>
      <c r="H4" s="43">
        <f>SUM(H3:H3)</f>
        <v>4500</v>
      </c>
    </row>
    <row r="5" spans="1:9" ht="15.75" thickBot="1" x14ac:dyDescent="0.3">
      <c r="A5" s="5"/>
      <c r="E5" s="40"/>
      <c r="F5" s="40"/>
      <c r="G5" s="97"/>
      <c r="H5" s="40"/>
    </row>
    <row r="6" spans="1:9" ht="15.75" thickBot="1" x14ac:dyDescent="0.3">
      <c r="A6" s="168" t="s">
        <v>165</v>
      </c>
      <c r="B6" s="169"/>
      <c r="C6" s="170"/>
      <c r="E6" s="2"/>
      <c r="F6" s="2"/>
      <c r="G6" s="2"/>
      <c r="H6" s="2"/>
    </row>
    <row r="7" spans="1:9" x14ac:dyDescent="0.25">
      <c r="A7" s="10">
        <v>6511</v>
      </c>
      <c r="B7" s="152" t="s">
        <v>166</v>
      </c>
      <c r="C7" s="152"/>
      <c r="D7" s="152"/>
      <c r="E7" s="58">
        <v>2825.46</v>
      </c>
      <c r="F7" s="58">
        <v>4800</v>
      </c>
      <c r="G7" s="65">
        <v>1471.66</v>
      </c>
      <c r="H7" s="58">
        <v>4800</v>
      </c>
      <c r="I7" s="10"/>
    </row>
    <row r="8" spans="1:9" x14ac:dyDescent="0.25">
      <c r="A8" s="10">
        <v>6512</v>
      </c>
      <c r="B8" s="152" t="s">
        <v>167</v>
      </c>
      <c r="C8" s="152"/>
      <c r="D8" s="152"/>
      <c r="E8" s="58">
        <v>3023.95</v>
      </c>
      <c r="F8" s="58">
        <v>5000</v>
      </c>
      <c r="G8" s="65">
        <v>122.36</v>
      </c>
      <c r="H8" s="58">
        <v>5000</v>
      </c>
      <c r="I8" s="10"/>
    </row>
    <row r="9" spans="1:9" x14ac:dyDescent="0.25">
      <c r="A9" s="10">
        <v>6514</v>
      </c>
      <c r="B9" s="152" t="s">
        <v>168</v>
      </c>
      <c r="C9" s="152"/>
      <c r="D9" s="152"/>
      <c r="E9" s="58">
        <v>3970.42</v>
      </c>
      <c r="F9" s="58">
        <v>4000</v>
      </c>
      <c r="G9" s="65">
        <v>2202.09</v>
      </c>
      <c r="H9" s="59">
        <v>4500</v>
      </c>
      <c r="I9" s="77" t="s">
        <v>231</v>
      </c>
    </row>
    <row r="10" spans="1:9" x14ac:dyDescent="0.25">
      <c r="A10" s="10">
        <v>6515</v>
      </c>
      <c r="B10" s="152" t="s">
        <v>169</v>
      </c>
      <c r="C10" s="152"/>
      <c r="D10" s="152"/>
      <c r="E10" s="58">
        <v>16427.64</v>
      </c>
      <c r="F10" s="58">
        <v>16500</v>
      </c>
      <c r="G10" s="65">
        <v>8852.36</v>
      </c>
      <c r="H10" s="59">
        <v>17000</v>
      </c>
      <c r="I10" s="77" t="s">
        <v>232</v>
      </c>
    </row>
    <row r="11" spans="1:9" ht="15.75" thickBot="1" x14ac:dyDescent="0.3">
      <c r="A11" s="10">
        <v>6516</v>
      </c>
      <c r="B11" s="152" t="s">
        <v>170</v>
      </c>
      <c r="C11" s="152"/>
      <c r="D11" s="152"/>
      <c r="E11" s="58">
        <v>24936.99</v>
      </c>
      <c r="F11" s="58">
        <v>27500</v>
      </c>
      <c r="G11" s="65">
        <v>11576.19</v>
      </c>
      <c r="H11" s="58">
        <v>27500</v>
      </c>
      <c r="I11" s="10"/>
    </row>
    <row r="12" spans="1:9" ht="15.75" thickBot="1" x14ac:dyDescent="0.3">
      <c r="A12" s="5" t="s">
        <v>64</v>
      </c>
      <c r="E12" s="43">
        <f>SUM(E7:E11)</f>
        <v>51184.460000000006</v>
      </c>
      <c r="F12" s="43">
        <f>SUM(F7:F11)</f>
        <v>57800</v>
      </c>
      <c r="G12" s="67">
        <f>SUM(G7:G11)</f>
        <v>24224.660000000003</v>
      </c>
      <c r="H12" s="81">
        <f>SUM(H7:H11)</f>
        <v>58800</v>
      </c>
    </row>
    <row r="13" spans="1:9" ht="15.75" thickBot="1" x14ac:dyDescent="0.3">
      <c r="E13" s="2"/>
      <c r="F13" s="2"/>
      <c r="G13" s="2"/>
      <c r="H13" s="2"/>
    </row>
    <row r="14" spans="1:9" ht="15.75" thickBot="1" x14ac:dyDescent="0.3">
      <c r="A14" s="168" t="s">
        <v>69</v>
      </c>
      <c r="B14" s="169"/>
      <c r="C14" s="170"/>
      <c r="E14" s="2"/>
      <c r="F14" s="2"/>
      <c r="G14" s="2"/>
      <c r="H14" s="2"/>
    </row>
    <row r="15" spans="1:9" x14ac:dyDescent="0.25">
      <c r="A15" s="13">
        <v>6611</v>
      </c>
      <c r="B15" s="171" t="s">
        <v>171</v>
      </c>
      <c r="C15" s="171"/>
      <c r="D15" s="172"/>
      <c r="E15" s="58">
        <v>8571.61</v>
      </c>
      <c r="F15" s="58">
        <v>14000</v>
      </c>
      <c r="G15" s="65">
        <v>7722.93</v>
      </c>
      <c r="H15" s="59">
        <v>19000</v>
      </c>
      <c r="I15" s="10"/>
    </row>
    <row r="16" spans="1:9" x14ac:dyDescent="0.25">
      <c r="A16" s="10">
        <v>6612</v>
      </c>
      <c r="B16" s="152" t="s">
        <v>172</v>
      </c>
      <c r="C16" s="152"/>
      <c r="D16" s="152"/>
      <c r="E16" s="58">
        <v>35000</v>
      </c>
      <c r="F16" s="58">
        <v>35000</v>
      </c>
      <c r="G16" s="65">
        <v>35000</v>
      </c>
      <c r="H16" s="59">
        <v>66000</v>
      </c>
      <c r="I16" s="77" t="s">
        <v>233</v>
      </c>
    </row>
    <row r="17" spans="1:9" x14ac:dyDescent="0.25">
      <c r="A17" s="10">
        <v>6613</v>
      </c>
      <c r="B17" s="165" t="s">
        <v>112</v>
      </c>
      <c r="C17" s="166"/>
      <c r="D17" s="167"/>
      <c r="E17" s="58">
        <v>0</v>
      </c>
      <c r="F17" s="58">
        <v>0</v>
      </c>
      <c r="G17" s="65">
        <v>0</v>
      </c>
      <c r="H17" s="58">
        <v>0</v>
      </c>
      <c r="I17" s="10"/>
    </row>
    <row r="18" spans="1:9" x14ac:dyDescent="0.25">
      <c r="A18" s="10">
        <v>6614</v>
      </c>
      <c r="B18" s="152" t="s">
        <v>114</v>
      </c>
      <c r="C18" s="152"/>
      <c r="D18" s="152"/>
      <c r="E18" s="58">
        <v>790</v>
      </c>
      <c r="F18" s="58">
        <v>1000</v>
      </c>
      <c r="G18" s="65">
        <v>163.22</v>
      </c>
      <c r="H18" s="58">
        <v>1000</v>
      </c>
      <c r="I18" s="10"/>
    </row>
    <row r="19" spans="1:9" ht="15.75" thickBot="1" x14ac:dyDescent="0.3">
      <c r="A19" s="10">
        <v>6615</v>
      </c>
      <c r="B19" s="152" t="s">
        <v>113</v>
      </c>
      <c r="C19" s="152"/>
      <c r="D19" s="152"/>
      <c r="E19" s="62">
        <v>0</v>
      </c>
      <c r="F19" s="62">
        <v>0</v>
      </c>
      <c r="G19" s="66">
        <v>0</v>
      </c>
      <c r="H19" s="62">
        <v>0</v>
      </c>
      <c r="I19" s="10"/>
    </row>
    <row r="20" spans="1:9" ht="15.75" thickBot="1" x14ac:dyDescent="0.3">
      <c r="A20" s="5" t="s">
        <v>64</v>
      </c>
      <c r="E20" s="43">
        <f>SUM(E15:E19)</f>
        <v>44361.61</v>
      </c>
      <c r="F20" s="43">
        <f>SUM(F15:F19)</f>
        <v>50000</v>
      </c>
      <c r="G20" s="67">
        <f>SUM(G15:G19)</f>
        <v>42886.15</v>
      </c>
      <c r="H20" s="81">
        <f>SUM(H15:H19)</f>
        <v>86000</v>
      </c>
    </row>
    <row r="21" spans="1:9" ht="15.75" thickBot="1" x14ac:dyDescent="0.3">
      <c r="E21" s="2"/>
      <c r="F21" s="2"/>
      <c r="G21" s="2"/>
      <c r="H21" s="2"/>
    </row>
    <row r="22" spans="1:9" ht="15.75" thickBot="1" x14ac:dyDescent="0.3">
      <c r="A22" s="168" t="s">
        <v>70</v>
      </c>
      <c r="B22" s="170"/>
      <c r="E22" s="2"/>
      <c r="F22" s="2"/>
      <c r="G22" s="2"/>
      <c r="H22" s="2"/>
    </row>
    <row r="23" spans="1:9" ht="15.75" thickBot="1" x14ac:dyDescent="0.3">
      <c r="A23" s="13">
        <v>6711</v>
      </c>
      <c r="B23" s="153" t="s">
        <v>70</v>
      </c>
      <c r="C23" s="152"/>
      <c r="D23" s="152"/>
      <c r="E23" s="58">
        <v>0</v>
      </c>
      <c r="F23" s="58">
        <v>1000</v>
      </c>
      <c r="G23" s="65">
        <v>0</v>
      </c>
      <c r="H23" s="58">
        <v>1000</v>
      </c>
      <c r="I23" s="10"/>
    </row>
    <row r="24" spans="1:9" ht="15.75" thickBot="1" x14ac:dyDescent="0.3">
      <c r="A24" s="5" t="s">
        <v>64</v>
      </c>
      <c r="E24" s="43">
        <f>SUM(E23:E23)</f>
        <v>0</v>
      </c>
      <c r="F24" s="43">
        <f>SUM(F23:F23)</f>
        <v>1000</v>
      </c>
      <c r="G24" s="67">
        <f>SUM(G23:G23)</f>
        <v>0</v>
      </c>
      <c r="H24" s="98">
        <f>SUM(H23:H23)</f>
        <v>1000</v>
      </c>
    </row>
    <row r="25" spans="1:9" x14ac:dyDescent="0.25">
      <c r="E25" s="2"/>
      <c r="F25" s="2"/>
      <c r="G25" s="2"/>
      <c r="H25" s="2"/>
    </row>
  </sheetData>
  <mergeCells count="16">
    <mergeCell ref="A2:B2"/>
    <mergeCell ref="B3:D3"/>
    <mergeCell ref="B17:D17"/>
    <mergeCell ref="B23:D23"/>
    <mergeCell ref="A14:C14"/>
    <mergeCell ref="B15:D15"/>
    <mergeCell ref="B16:D16"/>
    <mergeCell ref="B18:D18"/>
    <mergeCell ref="B19:D19"/>
    <mergeCell ref="A22:B22"/>
    <mergeCell ref="B11:D11"/>
    <mergeCell ref="A6:C6"/>
    <mergeCell ref="B7:D7"/>
    <mergeCell ref="B8:D8"/>
    <mergeCell ref="B9:D9"/>
    <mergeCell ref="B10:D10"/>
  </mergeCells>
  <pageMargins left="0.7" right="0.7" top="0.75" bottom="0.75" header="0.3" footer="0.3"/>
  <pageSetup orientation="landscape" r:id="rId1"/>
  <headerFooter>
    <oddFooter>&amp;R8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8CD765-E076-43D7-A0FC-91A4EC17512B}">
  <dimension ref="A1:I36"/>
  <sheetViews>
    <sheetView topLeftCell="A4" zoomScaleNormal="100" workbookViewId="0">
      <selection activeCell="G32" sqref="G32"/>
    </sheetView>
  </sheetViews>
  <sheetFormatPr defaultRowHeight="15" x14ac:dyDescent="0.25"/>
  <cols>
    <col min="1" max="1" width="10.42578125" customWidth="1"/>
    <col min="5" max="5" width="10.85546875" customWidth="1"/>
    <col min="6" max="6" width="11" customWidth="1"/>
    <col min="7" max="7" width="12.28515625" customWidth="1"/>
    <col min="8" max="8" width="11.5703125" customWidth="1"/>
    <col min="9" max="9" width="38.28515625" customWidth="1"/>
  </cols>
  <sheetData>
    <row r="1" spans="1:9" ht="30.75" thickBot="1" x14ac:dyDescent="0.3">
      <c r="E1" s="53" t="s">
        <v>60</v>
      </c>
      <c r="F1" s="53" t="s">
        <v>38</v>
      </c>
      <c r="G1" s="63" t="s">
        <v>62</v>
      </c>
      <c r="H1" s="53" t="s">
        <v>39</v>
      </c>
      <c r="I1" s="52" t="s">
        <v>59</v>
      </c>
    </row>
    <row r="2" spans="1:9" ht="15.75" thickBot="1" x14ac:dyDescent="0.3">
      <c r="A2" s="173" t="s">
        <v>173</v>
      </c>
      <c r="B2" s="174"/>
      <c r="C2" s="174"/>
      <c r="D2" s="175"/>
    </row>
    <row r="3" spans="1:9" x14ac:dyDescent="0.25">
      <c r="A3" s="13">
        <v>7111</v>
      </c>
      <c r="B3" s="153" t="s">
        <v>152</v>
      </c>
      <c r="C3" s="153"/>
      <c r="D3" s="153"/>
      <c r="E3" s="58">
        <v>183510.72</v>
      </c>
      <c r="F3" s="58">
        <v>189954.99</v>
      </c>
      <c r="G3" s="65">
        <v>82653.399999999994</v>
      </c>
      <c r="H3" s="59">
        <v>156444.42000000001</v>
      </c>
      <c r="I3" s="99" t="s">
        <v>189</v>
      </c>
    </row>
    <row r="4" spans="1:9" x14ac:dyDescent="0.25">
      <c r="A4" s="10">
        <v>7112</v>
      </c>
      <c r="B4" s="152" t="s">
        <v>153</v>
      </c>
      <c r="C4" s="152"/>
      <c r="D4" s="152"/>
      <c r="E4" s="58">
        <v>13784.62</v>
      </c>
      <c r="F4" s="58">
        <v>14531.56</v>
      </c>
      <c r="G4" s="65">
        <v>6207.58</v>
      </c>
      <c r="H4" s="59">
        <f>SUM(H3*0.0765)</f>
        <v>11967.99813</v>
      </c>
      <c r="I4" s="99" t="s">
        <v>189</v>
      </c>
    </row>
    <row r="5" spans="1:9" x14ac:dyDescent="0.25">
      <c r="A5" s="10">
        <v>7113</v>
      </c>
      <c r="B5" s="152" t="s">
        <v>80</v>
      </c>
      <c r="C5" s="152"/>
      <c r="D5" s="152"/>
      <c r="E5" s="58">
        <v>457.83</v>
      </c>
      <c r="F5" s="58">
        <v>1000</v>
      </c>
      <c r="G5" s="65">
        <v>46.05</v>
      </c>
      <c r="H5" s="58">
        <v>1000</v>
      </c>
      <c r="I5" s="10"/>
    </row>
    <row r="6" spans="1:9" x14ac:dyDescent="0.25">
      <c r="A6" s="10">
        <v>7114</v>
      </c>
      <c r="B6" s="152" t="s">
        <v>81</v>
      </c>
      <c r="C6" s="152"/>
      <c r="D6" s="152"/>
      <c r="E6" s="58">
        <v>43593.87</v>
      </c>
      <c r="F6" s="58">
        <v>45703.17</v>
      </c>
      <c r="G6" s="65">
        <v>24566.400000000001</v>
      </c>
      <c r="H6" s="59">
        <f>SUM(H3*0.2406)</f>
        <v>37640.527452000002</v>
      </c>
      <c r="I6" s="99" t="s">
        <v>189</v>
      </c>
    </row>
    <row r="7" spans="1:9" x14ac:dyDescent="0.25">
      <c r="A7" s="10">
        <v>7115</v>
      </c>
      <c r="B7" s="152" t="s">
        <v>82</v>
      </c>
      <c r="C7" s="152"/>
      <c r="D7" s="152"/>
      <c r="E7" s="58">
        <v>27518.080000000002</v>
      </c>
      <c r="F7" s="58">
        <v>27863.040000000001</v>
      </c>
      <c r="G7" s="65">
        <v>12057.66</v>
      </c>
      <c r="H7" s="59">
        <v>24457.040000000001</v>
      </c>
      <c r="I7" s="99" t="s">
        <v>189</v>
      </c>
    </row>
    <row r="8" spans="1:9" x14ac:dyDescent="0.25">
      <c r="A8" s="10">
        <v>7116</v>
      </c>
      <c r="B8" s="152" t="s">
        <v>83</v>
      </c>
      <c r="C8" s="152"/>
      <c r="D8" s="152"/>
      <c r="E8" s="58">
        <v>7600</v>
      </c>
      <c r="F8" s="58">
        <v>7600</v>
      </c>
      <c r="G8" s="65">
        <v>7600</v>
      </c>
      <c r="H8" s="58">
        <v>7600</v>
      </c>
      <c r="I8" s="10"/>
    </row>
    <row r="9" spans="1:9" x14ac:dyDescent="0.25">
      <c r="A9" s="10">
        <v>7117</v>
      </c>
      <c r="B9" s="152" t="s">
        <v>84</v>
      </c>
      <c r="C9" s="152"/>
      <c r="D9" s="152"/>
      <c r="E9" s="58">
        <v>250</v>
      </c>
      <c r="F9" s="58">
        <v>300</v>
      </c>
      <c r="G9" s="65">
        <v>0</v>
      </c>
      <c r="H9" s="58">
        <v>300</v>
      </c>
      <c r="I9" s="10"/>
    </row>
    <row r="10" spans="1:9" x14ac:dyDescent="0.25">
      <c r="A10" s="10">
        <v>7118</v>
      </c>
      <c r="B10" s="152" t="s">
        <v>85</v>
      </c>
      <c r="C10" s="152"/>
      <c r="D10" s="152"/>
      <c r="E10" s="58">
        <v>467.13</v>
      </c>
      <c r="F10" s="58">
        <v>487.44</v>
      </c>
      <c r="G10" s="65">
        <v>225.36</v>
      </c>
      <c r="H10" s="59">
        <v>450.72</v>
      </c>
      <c r="I10" s="99" t="s">
        <v>189</v>
      </c>
    </row>
    <row r="11" spans="1:9" x14ac:dyDescent="0.25">
      <c r="A11" s="10">
        <v>7119</v>
      </c>
      <c r="B11" s="165" t="s">
        <v>174</v>
      </c>
      <c r="C11" s="166"/>
      <c r="D11" s="167"/>
      <c r="E11" s="58">
        <v>480</v>
      </c>
      <c r="F11" s="58">
        <v>480</v>
      </c>
      <c r="G11" s="65">
        <v>120</v>
      </c>
      <c r="H11" s="59">
        <v>120</v>
      </c>
      <c r="I11" s="10"/>
    </row>
    <row r="12" spans="1:9" ht="15.75" thickBot="1" x14ac:dyDescent="0.3">
      <c r="A12" s="10">
        <v>7120</v>
      </c>
      <c r="B12" s="152" t="s">
        <v>88</v>
      </c>
      <c r="C12" s="152"/>
      <c r="D12" s="152"/>
      <c r="E12" s="62">
        <v>14250</v>
      </c>
      <c r="F12" s="62">
        <v>15430</v>
      </c>
      <c r="G12" s="66">
        <v>15430</v>
      </c>
      <c r="H12" s="79">
        <v>16830</v>
      </c>
      <c r="I12" s="77" t="s">
        <v>237</v>
      </c>
    </row>
    <row r="13" spans="1:9" ht="15.75" thickBot="1" x14ac:dyDescent="0.3">
      <c r="A13" s="5" t="s">
        <v>64</v>
      </c>
      <c r="E13" s="43">
        <f>SUM(E3:E12)</f>
        <v>291912.25</v>
      </c>
      <c r="F13" s="43">
        <f>SUM(F3:F12)</f>
        <v>303350.19999999995</v>
      </c>
      <c r="G13" s="67">
        <f>SUM(G3:G12)</f>
        <v>148906.44999999998</v>
      </c>
      <c r="H13" s="81">
        <f>SUM(H3:H12)</f>
        <v>256810.70558200002</v>
      </c>
      <c r="I13" s="3" t="s">
        <v>238</v>
      </c>
    </row>
    <row r="14" spans="1:9" ht="15.75" thickBot="1" x14ac:dyDescent="0.3">
      <c r="A14" s="5"/>
      <c r="E14" s="68"/>
      <c r="F14" s="68"/>
      <c r="G14" s="68"/>
      <c r="H14" s="68"/>
    </row>
    <row r="15" spans="1:9" ht="15.75" thickBot="1" x14ac:dyDescent="0.3">
      <c r="A15" s="173" t="s">
        <v>65</v>
      </c>
      <c r="B15" s="174"/>
      <c r="C15" s="175"/>
      <c r="E15" s="2"/>
      <c r="F15" s="2"/>
      <c r="G15" s="2"/>
      <c r="H15" s="2"/>
    </row>
    <row r="16" spans="1:9" x14ac:dyDescent="0.25">
      <c r="A16" s="13">
        <v>7211</v>
      </c>
      <c r="B16" s="153" t="s">
        <v>89</v>
      </c>
      <c r="C16" s="153"/>
      <c r="D16" s="152"/>
      <c r="E16" s="58">
        <v>100</v>
      </c>
      <c r="F16" s="58">
        <v>150</v>
      </c>
      <c r="G16" s="65">
        <v>0</v>
      </c>
      <c r="H16" s="58">
        <v>150</v>
      </c>
      <c r="I16" s="10"/>
    </row>
    <row r="17" spans="1:9" x14ac:dyDescent="0.25">
      <c r="A17" s="10">
        <v>7213</v>
      </c>
      <c r="B17" s="152" t="s">
        <v>90</v>
      </c>
      <c r="C17" s="152"/>
      <c r="D17" s="152"/>
      <c r="E17" s="58">
        <v>0</v>
      </c>
      <c r="F17" s="58">
        <v>750</v>
      </c>
      <c r="G17" s="65">
        <v>0</v>
      </c>
      <c r="H17" s="58">
        <v>750</v>
      </c>
      <c r="I17" s="10"/>
    </row>
    <row r="18" spans="1:9" x14ac:dyDescent="0.25">
      <c r="A18" s="10">
        <v>7214</v>
      </c>
      <c r="B18" s="154" t="s">
        <v>91</v>
      </c>
      <c r="C18" s="154"/>
      <c r="D18" s="154"/>
      <c r="E18" s="58">
        <v>139.07</v>
      </c>
      <c r="F18" s="58">
        <v>200</v>
      </c>
      <c r="G18" s="65">
        <v>0</v>
      </c>
      <c r="H18" s="58">
        <v>200</v>
      </c>
      <c r="I18" s="10"/>
    </row>
    <row r="19" spans="1:9" x14ac:dyDescent="0.25">
      <c r="A19" s="10">
        <v>7215</v>
      </c>
      <c r="B19" s="176" t="s">
        <v>92</v>
      </c>
      <c r="C19" s="177"/>
      <c r="D19" s="178"/>
      <c r="E19" s="58">
        <v>20</v>
      </c>
      <c r="F19" s="58">
        <v>150</v>
      </c>
      <c r="G19" s="65">
        <v>0</v>
      </c>
      <c r="H19" s="58">
        <v>150</v>
      </c>
      <c r="I19" s="10"/>
    </row>
    <row r="20" spans="1:9" ht="15.75" thickBot="1" x14ac:dyDescent="0.3">
      <c r="A20" s="10">
        <v>7216</v>
      </c>
      <c r="B20" s="152" t="s">
        <v>93</v>
      </c>
      <c r="C20" s="152"/>
      <c r="D20" s="152"/>
      <c r="E20" s="58">
        <v>0</v>
      </c>
      <c r="F20" s="58">
        <v>100</v>
      </c>
      <c r="G20" s="65">
        <v>0</v>
      </c>
      <c r="H20" s="58">
        <v>100</v>
      </c>
      <c r="I20" s="10"/>
    </row>
    <row r="21" spans="1:9" ht="15.75" thickBot="1" x14ac:dyDescent="0.3">
      <c r="A21" s="5" t="s">
        <v>64</v>
      </c>
      <c r="E21" s="43">
        <f>SUM(E16:E20)</f>
        <v>259.07</v>
      </c>
      <c r="F21" s="43">
        <f>SUM(F16:F20)</f>
        <v>1350</v>
      </c>
      <c r="G21" s="67">
        <f>SUM(G16:G20)</f>
        <v>0</v>
      </c>
      <c r="H21" s="43">
        <f>SUM(H16:H20)</f>
        <v>1350</v>
      </c>
    </row>
    <row r="22" spans="1:9" ht="15.75" thickBot="1" x14ac:dyDescent="0.3"/>
    <row r="23" spans="1:9" ht="15.75" thickBot="1" x14ac:dyDescent="0.3">
      <c r="A23" s="173" t="s">
        <v>175</v>
      </c>
      <c r="B23" s="174"/>
      <c r="C23" s="174"/>
      <c r="D23" s="175"/>
    </row>
    <row r="24" spans="1:9" x14ac:dyDescent="0.25">
      <c r="A24" s="13">
        <v>7311</v>
      </c>
      <c r="B24" s="153" t="s">
        <v>180</v>
      </c>
      <c r="C24" s="153"/>
      <c r="D24" s="153"/>
      <c r="E24" s="58">
        <v>5429.82</v>
      </c>
      <c r="F24" s="58">
        <v>5700</v>
      </c>
      <c r="G24" s="65">
        <v>2850</v>
      </c>
      <c r="H24" s="100">
        <v>5700</v>
      </c>
      <c r="I24" s="10"/>
    </row>
    <row r="25" spans="1:9" x14ac:dyDescent="0.25">
      <c r="A25" s="10">
        <v>7312</v>
      </c>
      <c r="B25" s="152" t="s">
        <v>181</v>
      </c>
      <c r="C25" s="152"/>
      <c r="D25" s="152"/>
      <c r="E25" s="58">
        <v>5056.24</v>
      </c>
      <c r="F25" s="58">
        <v>8000</v>
      </c>
      <c r="G25" s="65">
        <v>6852.18</v>
      </c>
      <c r="H25" s="100">
        <v>8000</v>
      </c>
      <c r="I25" s="10"/>
    </row>
    <row r="26" spans="1:9" x14ac:dyDescent="0.25">
      <c r="A26" s="10">
        <v>7313</v>
      </c>
      <c r="B26" s="152" t="s">
        <v>167</v>
      </c>
      <c r="C26" s="152"/>
      <c r="D26" s="152"/>
      <c r="E26" s="58">
        <v>8339.32</v>
      </c>
      <c r="F26" s="58">
        <v>0</v>
      </c>
      <c r="G26" s="65">
        <v>0</v>
      </c>
      <c r="H26" s="102">
        <v>5000</v>
      </c>
      <c r="I26" s="10"/>
    </row>
    <row r="27" spans="1:9" x14ac:dyDescent="0.25">
      <c r="A27" s="76" t="s">
        <v>176</v>
      </c>
      <c r="B27" s="152" t="s">
        <v>182</v>
      </c>
      <c r="C27" s="152"/>
      <c r="D27" s="152"/>
      <c r="E27" s="58">
        <v>0</v>
      </c>
      <c r="F27" s="58">
        <v>12000</v>
      </c>
      <c r="G27" s="65">
        <v>616.87</v>
      </c>
      <c r="H27" s="100">
        <v>12000</v>
      </c>
      <c r="I27" s="10"/>
    </row>
    <row r="28" spans="1:9" x14ac:dyDescent="0.25">
      <c r="A28" s="76" t="s">
        <v>177</v>
      </c>
      <c r="B28" s="152" t="s">
        <v>183</v>
      </c>
      <c r="C28" s="152"/>
      <c r="D28" s="152"/>
      <c r="E28" s="58">
        <v>0</v>
      </c>
      <c r="F28" s="58">
        <v>3000</v>
      </c>
      <c r="G28" s="65">
        <v>768.46</v>
      </c>
      <c r="H28" s="100">
        <v>3000</v>
      </c>
      <c r="I28" s="10"/>
    </row>
    <row r="29" spans="1:9" x14ac:dyDescent="0.25">
      <c r="A29" s="76" t="s">
        <v>178</v>
      </c>
      <c r="B29" s="152" t="s">
        <v>184</v>
      </c>
      <c r="C29" s="152"/>
      <c r="D29" s="152"/>
      <c r="E29" s="58">
        <v>0</v>
      </c>
      <c r="F29" s="58">
        <v>52000</v>
      </c>
      <c r="G29" s="65">
        <v>20014.82</v>
      </c>
      <c r="H29" s="100">
        <v>52000</v>
      </c>
      <c r="I29" s="10"/>
    </row>
    <row r="30" spans="1:9" x14ac:dyDescent="0.25">
      <c r="A30" s="10">
        <v>7314</v>
      </c>
      <c r="B30" s="152" t="s">
        <v>185</v>
      </c>
      <c r="C30" s="152"/>
      <c r="D30" s="152"/>
      <c r="E30" s="58">
        <v>223.25</v>
      </c>
      <c r="F30" s="58">
        <v>300</v>
      </c>
      <c r="G30" s="65">
        <v>30.7</v>
      </c>
      <c r="H30" s="100">
        <v>300</v>
      </c>
      <c r="I30" s="10"/>
    </row>
    <row r="31" spans="1:9" x14ac:dyDescent="0.25">
      <c r="A31" s="10">
        <v>7315</v>
      </c>
      <c r="B31" s="152" t="s">
        <v>186</v>
      </c>
      <c r="C31" s="152"/>
      <c r="D31" s="152"/>
      <c r="E31" s="58">
        <v>2396.58</v>
      </c>
      <c r="F31" s="58">
        <v>3000</v>
      </c>
      <c r="G31" s="65">
        <v>795.83</v>
      </c>
      <c r="H31" s="100">
        <v>3000</v>
      </c>
      <c r="I31" s="10"/>
    </row>
    <row r="32" spans="1:9" ht="15.75" thickBot="1" x14ac:dyDescent="0.3">
      <c r="A32" s="10" t="s">
        <v>179</v>
      </c>
      <c r="B32" s="165" t="s">
        <v>94</v>
      </c>
      <c r="C32" s="166"/>
      <c r="D32" s="167"/>
      <c r="E32" s="58">
        <v>551.95000000000005</v>
      </c>
      <c r="F32" s="58">
        <v>500</v>
      </c>
      <c r="G32" s="101">
        <v>277.22000000000003</v>
      </c>
      <c r="H32" s="100">
        <v>500</v>
      </c>
      <c r="I32" s="10"/>
    </row>
    <row r="33" spans="1:9" ht="15.75" thickBot="1" x14ac:dyDescent="0.3">
      <c r="A33" s="5" t="s">
        <v>64</v>
      </c>
      <c r="E33" s="43">
        <f>SUM(E24:E32)</f>
        <v>21997.16</v>
      </c>
      <c r="F33" s="43">
        <f>SUM(F24:F32)</f>
        <v>84500</v>
      </c>
      <c r="G33" s="67">
        <f>SUM(G24:G32)</f>
        <v>32206.080000000005</v>
      </c>
      <c r="H33" s="81">
        <f>SUM(H24:H32)</f>
        <v>89500</v>
      </c>
      <c r="I33" s="3"/>
    </row>
    <row r="36" spans="1:9" x14ac:dyDescent="0.25">
      <c r="I36">
        <v>9</v>
      </c>
    </row>
  </sheetData>
  <mergeCells count="27">
    <mergeCell ref="B7:D7"/>
    <mergeCell ref="A2:D2"/>
    <mergeCell ref="B3:D3"/>
    <mergeCell ref="B4:D4"/>
    <mergeCell ref="B5:D5"/>
    <mergeCell ref="B6:D6"/>
    <mergeCell ref="A23:D23"/>
    <mergeCell ref="B8:D8"/>
    <mergeCell ref="B9:D9"/>
    <mergeCell ref="B10:D10"/>
    <mergeCell ref="B11:D11"/>
    <mergeCell ref="B12:D12"/>
    <mergeCell ref="A15:C15"/>
    <mergeCell ref="B16:D16"/>
    <mergeCell ref="B17:D17"/>
    <mergeCell ref="B18:D18"/>
    <mergeCell ref="B20:D20"/>
    <mergeCell ref="B19:D19"/>
    <mergeCell ref="B30:D30"/>
    <mergeCell ref="B31:D31"/>
    <mergeCell ref="B32:D32"/>
    <mergeCell ref="B24:D24"/>
    <mergeCell ref="B25:D25"/>
    <mergeCell ref="B26:D26"/>
    <mergeCell ref="B27:D27"/>
    <mergeCell ref="B28:D28"/>
    <mergeCell ref="B29:D29"/>
  </mergeCells>
  <pageMargins left="0.7" right="0.2" top="0.5" bottom="0.25" header="0.3" footer="0.3"/>
  <pageSetup orientation="landscape" r:id="rId1"/>
  <headerFooter>
    <oddHeader>&amp;C&amp;16PUBLIC WORKS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Pay raises</vt:lpstr>
      <vt:lpstr>Revenue</vt:lpstr>
      <vt:lpstr>Admin1</vt:lpstr>
      <vt:lpstr>Admin2</vt:lpstr>
      <vt:lpstr>Admin3</vt:lpstr>
      <vt:lpstr>Admin4</vt:lpstr>
      <vt:lpstr>Police1</vt:lpstr>
      <vt:lpstr>Police2</vt:lpstr>
      <vt:lpstr>Public Works1</vt:lpstr>
      <vt:lpstr>Public Works2</vt:lpstr>
      <vt:lpstr>Public Works3</vt:lpstr>
      <vt:lpstr>Totals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deux_</dc:creator>
  <cp:lastModifiedBy>Laura Taylor</cp:lastModifiedBy>
  <cp:lastPrinted>2020-12-11T18:42:30Z</cp:lastPrinted>
  <dcterms:created xsi:type="dcterms:W3CDTF">2020-12-07T23:39:50Z</dcterms:created>
  <dcterms:modified xsi:type="dcterms:W3CDTF">2021-05-19T16:40:03Z</dcterms:modified>
</cp:coreProperties>
</file>